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skalova\Documents\Agro Sedlice\VŘ stav.část ovř\"/>
    </mc:Choice>
  </mc:AlternateContent>
  <bookViews>
    <workbookView xWindow="0" yWindow="0" windowWidth="28800" windowHeight="13335"/>
  </bookViews>
  <sheets>
    <sheet name="Rekapitulace stavby" sheetId="1" r:id="rId1"/>
    <sheet name="SO 01-1 - Stavební náklady" sheetId="2" r:id="rId2"/>
    <sheet name="SO 01-2 - Technologie" sheetId="3" r:id="rId3"/>
    <sheet name="SO 01-3 - Elektroinstalac..." sheetId="4" r:id="rId4"/>
    <sheet name="SO 02-1 - Stavební náklady" sheetId="5" r:id="rId5"/>
    <sheet name="SO 03-1 - Stavební náklady" sheetId="6" r:id="rId6"/>
    <sheet name="SO 03-2 - Výdejní plocha ..." sheetId="7" r:id="rId7"/>
    <sheet name="SO 03-3 - Technologie" sheetId="8" r:id="rId8"/>
    <sheet name="SO 04-1 - Stavební náklady" sheetId="9" r:id="rId9"/>
    <sheet name="SO 04-2 - Technologie" sheetId="10" r:id="rId10"/>
    <sheet name="SO 05-1 - Stavební náklady" sheetId="11" r:id="rId11"/>
    <sheet name="SO 06-3 - Kravín" sheetId="12" r:id="rId12"/>
  </sheets>
  <definedNames>
    <definedName name="_xlnm.Print_Titles" localSheetId="0">'Rekapitulace stavby'!$85:$85</definedName>
    <definedName name="_xlnm.Print_Titles" localSheetId="1">'SO 01-1 - Stavební náklady'!$130:$130</definedName>
    <definedName name="_xlnm.Print_Titles" localSheetId="2">'SO 01-2 - Technologie'!$121:$121</definedName>
    <definedName name="_xlnm.Print_Titles" localSheetId="3">'SO 01-3 - Elektroinstalac...'!$115:$115</definedName>
    <definedName name="_xlnm.Print_Titles" localSheetId="4">'SO 02-1 - Stavební náklady'!$123:$123</definedName>
    <definedName name="_xlnm.Print_Titles" localSheetId="5">'SO 03-1 - Stavební náklady'!$121:$121</definedName>
    <definedName name="_xlnm.Print_Titles" localSheetId="6">'SO 03-2 - Výdejní plocha ...'!$115:$115</definedName>
    <definedName name="_xlnm.Print_Titles" localSheetId="7">'SO 03-3 - Technologie'!$112:$112</definedName>
    <definedName name="_xlnm.Print_Titles" localSheetId="8">'SO 04-1 - Stavební náklady'!$122:$122</definedName>
    <definedName name="_xlnm.Print_Titles" localSheetId="9">'SO 04-2 - Technologie'!$113:$113</definedName>
    <definedName name="_xlnm.Print_Titles" localSheetId="10">'SO 05-1 - Stavební náklady'!$112:$112</definedName>
    <definedName name="_xlnm.Print_Titles" localSheetId="11">'SO 06-3 - Kravín'!$113:$113</definedName>
    <definedName name="_xlnm.Print_Area" localSheetId="0">'Rekapitulace stavby'!$C$4:$AP$70,'Rekapitulace stavby'!$C$76:$AP$108</definedName>
    <definedName name="_xlnm.Print_Area" localSheetId="1">'SO 01-1 - Stavební náklady'!$C$4:$Q$70,'SO 01-1 - Stavební náklady'!$C$76:$Q$113,'SO 01-1 - Stavební náklady'!$C$119:$Q$260</definedName>
    <definedName name="_xlnm.Print_Area" localSheetId="2">'SO 01-2 - Technologie'!$C$4:$Q$70,'SO 01-2 - Technologie'!$C$76:$Q$104,'SO 01-2 - Technologie'!$C$110:$Q$189</definedName>
    <definedName name="_xlnm.Print_Area" localSheetId="3">'SO 01-3 - Elektroinstalac...'!$C$4:$Q$70,'SO 01-3 - Elektroinstalac...'!$C$76:$Q$98,'SO 01-3 - Elektroinstalac...'!$C$104:$Q$229</definedName>
    <definedName name="_xlnm.Print_Area" localSheetId="4">'SO 02-1 - Stavební náklady'!$C$4:$Q$70,'SO 02-1 - Stavební náklady'!$C$76:$Q$106,'SO 02-1 - Stavební náklady'!$C$112:$Q$181</definedName>
    <definedName name="_xlnm.Print_Area" localSheetId="5">'SO 03-1 - Stavební náklady'!$C$4:$Q$70,'SO 03-1 - Stavební náklady'!$C$76:$Q$104,'SO 03-1 - Stavební náklady'!$C$110:$Q$158</definedName>
    <definedName name="_xlnm.Print_Area" localSheetId="6">'SO 03-2 - Výdejní plocha ...'!$C$4:$Q$70,'SO 03-2 - Výdejní plocha ...'!$C$76:$Q$98,'SO 03-2 - Výdejní plocha ...'!$C$104:$Q$134</definedName>
    <definedName name="_xlnm.Print_Area" localSheetId="7">'SO 03-3 - Technologie'!$C$4:$Q$70,'SO 03-3 - Technologie'!$C$76:$Q$95,'SO 03-3 - Technologie'!$C$101:$Q$131</definedName>
    <definedName name="_xlnm.Print_Area" localSheetId="8">'SO 04-1 - Stavební náklady'!$C$4:$Q$70,'SO 04-1 - Stavební náklady'!$C$76:$Q$105,'SO 04-1 - Stavební náklady'!$C$111:$Q$171</definedName>
    <definedName name="_xlnm.Print_Area" localSheetId="9">'SO 04-2 - Technologie'!$C$4:$Q$70,'SO 04-2 - Technologie'!$C$76:$Q$96,'SO 04-2 - Technologie'!$C$102:$Q$125</definedName>
    <definedName name="_xlnm.Print_Area" localSheetId="10">'SO 05-1 - Stavební náklady'!$C$4:$Q$70,'SO 05-1 - Stavební náklady'!$C$76:$Q$95,'SO 05-1 - Stavební náklady'!$C$101:$Q$133</definedName>
    <definedName name="_xlnm.Print_Area" localSheetId="11">'SO 06-3 - Kravín'!$C$4:$Q$70,'SO 06-3 - Kravín'!$C$76:$Q$96,'SO 06-3 - Kravín'!$C$102:$Q$122</definedName>
  </definedNames>
  <calcPr calcId="152511"/>
</workbook>
</file>

<file path=xl/calcChain.xml><?xml version="1.0" encoding="utf-8"?>
<calcChain xmlns="http://schemas.openxmlformats.org/spreadsheetml/2006/main">
  <c r="AY104" i="1" l="1"/>
  <c r="AX104" i="1"/>
  <c r="BI122" i="12"/>
  <c r="BH122" i="12"/>
  <c r="BG122" i="12"/>
  <c r="BF122" i="12"/>
  <c r="AA122" i="12"/>
  <c r="Y122" i="12"/>
  <c r="W122" i="12"/>
  <c r="BK122" i="12"/>
  <c r="N122" i="12"/>
  <c r="BE122" i="12" s="1"/>
  <c r="BI121" i="12"/>
  <c r="BH121" i="12"/>
  <c r="BG121" i="12"/>
  <c r="BF121" i="12"/>
  <c r="AA121" i="12"/>
  <c r="Y121" i="12"/>
  <c r="W121" i="12"/>
  <c r="BK121" i="12"/>
  <c r="N121" i="12"/>
  <c r="BE121" i="12" s="1"/>
  <c r="BI120" i="12"/>
  <c r="BH120" i="12"/>
  <c r="BG120" i="12"/>
  <c r="BF120" i="12"/>
  <c r="AA120" i="12"/>
  <c r="Y120" i="12"/>
  <c r="W120" i="12"/>
  <c r="BK120" i="12"/>
  <c r="N120" i="12"/>
  <c r="BE120" i="12" s="1"/>
  <c r="BI119" i="12"/>
  <c r="BH119" i="12"/>
  <c r="BG119" i="12"/>
  <c r="BF119" i="12"/>
  <c r="BE119" i="12"/>
  <c r="AA119" i="12"/>
  <c r="Y119" i="12"/>
  <c r="Y118" i="12" s="1"/>
  <c r="W119" i="12"/>
  <c r="W118" i="12" s="1"/>
  <c r="BK119" i="12"/>
  <c r="N119" i="12"/>
  <c r="BI117" i="12"/>
  <c r="H37" i="12" s="1"/>
  <c r="BD104" i="1" s="1"/>
  <c r="BD103" i="1" s="1"/>
  <c r="BH117" i="12"/>
  <c r="BG117" i="12"/>
  <c r="BF117" i="12"/>
  <c r="AA117" i="12"/>
  <c r="AA116" i="12" s="1"/>
  <c r="Y117" i="12"/>
  <c r="Y116" i="12" s="1"/>
  <c r="Y115" i="12" s="1"/>
  <c r="Y114" i="12" s="1"/>
  <c r="W117" i="12"/>
  <c r="W116" i="12" s="1"/>
  <c r="BK117" i="12"/>
  <c r="BK116" i="12" s="1"/>
  <c r="N117" i="12"/>
  <c r="BE117" i="12" s="1"/>
  <c r="F111" i="12"/>
  <c r="F108" i="12"/>
  <c r="F106" i="12"/>
  <c r="M29" i="12"/>
  <c r="AS104" i="1" s="1"/>
  <c r="F85" i="12"/>
  <c r="F82" i="12"/>
  <c r="F80" i="12"/>
  <c r="E19" i="12"/>
  <c r="M110" i="12" s="1"/>
  <c r="E13" i="12"/>
  <c r="F110" i="12" s="1"/>
  <c r="M82" i="12"/>
  <c r="F6" i="12"/>
  <c r="F104" i="12" s="1"/>
  <c r="AY102" i="1"/>
  <c r="AX102" i="1"/>
  <c r="BI133" i="11"/>
  <c r="BH133" i="11"/>
  <c r="BG133" i="11"/>
  <c r="BF133" i="11"/>
  <c r="AA133" i="11"/>
  <c r="Y133" i="11"/>
  <c r="W133" i="11"/>
  <c r="BK133" i="11"/>
  <c r="N133" i="11"/>
  <c r="BE133" i="11" s="1"/>
  <c r="BI132" i="11"/>
  <c r="BH132" i="11"/>
  <c r="BG132" i="11"/>
  <c r="BF132" i="11"/>
  <c r="AA132" i="11"/>
  <c r="Y132" i="11"/>
  <c r="W132" i="11"/>
  <c r="BK132" i="11"/>
  <c r="N132" i="11"/>
  <c r="BE132" i="11" s="1"/>
  <c r="BI131" i="11"/>
  <c r="BH131" i="11"/>
  <c r="BG131" i="11"/>
  <c r="BF131" i="11"/>
  <c r="AA131" i="11"/>
  <c r="Y131" i="11"/>
  <c r="W131" i="11"/>
  <c r="BK131" i="11"/>
  <c r="N131" i="11"/>
  <c r="BE131" i="11" s="1"/>
  <c r="BI130" i="11"/>
  <c r="BH130" i="11"/>
  <c r="BG130" i="11"/>
  <c r="BF130" i="11"/>
  <c r="AA130" i="11"/>
  <c r="Y130" i="11"/>
  <c r="W130" i="11"/>
  <c r="BK130" i="11"/>
  <c r="N130" i="11"/>
  <c r="BE130" i="11" s="1"/>
  <c r="BI129" i="11"/>
  <c r="BH129" i="11"/>
  <c r="BG129" i="11"/>
  <c r="BF129" i="11"/>
  <c r="AA129" i="11"/>
  <c r="Y129" i="11"/>
  <c r="W129" i="11"/>
  <c r="BK129" i="11"/>
  <c r="N129" i="11"/>
  <c r="BE129" i="11" s="1"/>
  <c r="BI128" i="11"/>
  <c r="BH128" i="11"/>
  <c r="BG128" i="11"/>
  <c r="BF128" i="11"/>
  <c r="AA128" i="11"/>
  <c r="Y128" i="11"/>
  <c r="W128" i="11"/>
  <c r="BK128" i="11"/>
  <c r="N128" i="11"/>
  <c r="BE128" i="11" s="1"/>
  <c r="BI127" i="11"/>
  <c r="BH127" i="11"/>
  <c r="BG127" i="11"/>
  <c r="BF127" i="11"/>
  <c r="AA127" i="11"/>
  <c r="Y127" i="11"/>
  <c r="W127" i="11"/>
  <c r="BK127" i="11"/>
  <c r="N127" i="11"/>
  <c r="BE127" i="11" s="1"/>
  <c r="BI126" i="11"/>
  <c r="BH126" i="11"/>
  <c r="BG126" i="11"/>
  <c r="BF126" i="11"/>
  <c r="AA126" i="11"/>
  <c r="Y126" i="11"/>
  <c r="W126" i="11"/>
  <c r="BK126" i="11"/>
  <c r="N126" i="11"/>
  <c r="BE126" i="11" s="1"/>
  <c r="BI125" i="11"/>
  <c r="BH125" i="11"/>
  <c r="BG125" i="11"/>
  <c r="BF125" i="11"/>
  <c r="AA125" i="11"/>
  <c r="Y125" i="11"/>
  <c r="W125" i="11"/>
  <c r="BK125" i="11"/>
  <c r="N125" i="11"/>
  <c r="BE125" i="11" s="1"/>
  <c r="BI124" i="11"/>
  <c r="BH124" i="11"/>
  <c r="BG124" i="11"/>
  <c r="BF124" i="11"/>
  <c r="BE124" i="11"/>
  <c r="AA124" i="11"/>
  <c r="Y124" i="11"/>
  <c r="W124" i="11"/>
  <c r="BK124" i="11"/>
  <c r="N124" i="11"/>
  <c r="BI123" i="11"/>
  <c r="BH123" i="11"/>
  <c r="BG123" i="11"/>
  <c r="BF123" i="11"/>
  <c r="AA123" i="11"/>
  <c r="Y123" i="11"/>
  <c r="W123" i="11"/>
  <c r="BK123" i="11"/>
  <c r="N123" i="11"/>
  <c r="BE123" i="11" s="1"/>
  <c r="BI122" i="11"/>
  <c r="BH122" i="11"/>
  <c r="BG122" i="11"/>
  <c r="BF122" i="11"/>
  <c r="BE122" i="11"/>
  <c r="AA122" i="11"/>
  <c r="Y122" i="11"/>
  <c r="W122" i="11"/>
  <c r="BK122" i="11"/>
  <c r="N122" i="11"/>
  <c r="BI121" i="11"/>
  <c r="BH121" i="11"/>
  <c r="BG121" i="11"/>
  <c r="BF121" i="11"/>
  <c r="AA121" i="11"/>
  <c r="Y121" i="11"/>
  <c r="W121" i="11"/>
  <c r="BK121" i="11"/>
  <c r="N121" i="11"/>
  <c r="BE121" i="11" s="1"/>
  <c r="BI120" i="11"/>
  <c r="BH120" i="11"/>
  <c r="BG120" i="11"/>
  <c r="BF120" i="11"/>
  <c r="AA120" i="11"/>
  <c r="Y120" i="11"/>
  <c r="W120" i="11"/>
  <c r="BK120" i="11"/>
  <c r="N120" i="11"/>
  <c r="BE120" i="11" s="1"/>
  <c r="BI119" i="11"/>
  <c r="BH119" i="11"/>
  <c r="BG119" i="11"/>
  <c r="BF119" i="11"/>
  <c r="AA119" i="11"/>
  <c r="Y119" i="11"/>
  <c r="W119" i="11"/>
  <c r="BK119" i="11"/>
  <c r="N119" i="11"/>
  <c r="BE119" i="11" s="1"/>
  <c r="BI118" i="11"/>
  <c r="BH118" i="11"/>
  <c r="BG118" i="11"/>
  <c r="BF118" i="11"/>
  <c r="BE118" i="11"/>
  <c r="AA118" i="11"/>
  <c r="Y118" i="11"/>
  <c r="W118" i="11"/>
  <c r="BK118" i="11"/>
  <c r="N118" i="11"/>
  <c r="BI117" i="11"/>
  <c r="BH117" i="11"/>
  <c r="BG117" i="11"/>
  <c r="BF117" i="11"/>
  <c r="AA117" i="11"/>
  <c r="Y117" i="11"/>
  <c r="W117" i="11"/>
  <c r="BK117" i="11"/>
  <c r="N117" i="11"/>
  <c r="BE117" i="11" s="1"/>
  <c r="BI116" i="11"/>
  <c r="BH116" i="11"/>
  <c r="BG116" i="11"/>
  <c r="BF116" i="11"/>
  <c r="M34" i="11" s="1"/>
  <c r="AW102" i="1" s="1"/>
  <c r="BE116" i="11"/>
  <c r="AA116" i="11"/>
  <c r="Y116" i="11"/>
  <c r="W116" i="11"/>
  <c r="W115" i="11" s="1"/>
  <c r="W114" i="11" s="1"/>
  <c r="W113" i="11" s="1"/>
  <c r="AU102" i="1" s="1"/>
  <c r="AU101" i="1" s="1"/>
  <c r="BK116" i="11"/>
  <c r="N116" i="11"/>
  <c r="F110" i="11"/>
  <c r="M107" i="11"/>
  <c r="F107" i="11"/>
  <c r="F105" i="11"/>
  <c r="M29" i="11"/>
  <c r="AS102" i="1" s="1"/>
  <c r="F85" i="11"/>
  <c r="F82" i="11"/>
  <c r="F80" i="11"/>
  <c r="O19" i="11"/>
  <c r="E19" i="11"/>
  <c r="M84" i="11" s="1"/>
  <c r="O18" i="11"/>
  <c r="E13" i="11"/>
  <c r="F84" i="11" s="1"/>
  <c r="M82" i="11"/>
  <c r="F6" i="11"/>
  <c r="F78" i="11" s="1"/>
  <c r="AY100" i="1"/>
  <c r="AX100" i="1"/>
  <c r="BI125" i="10"/>
  <c r="BH125" i="10"/>
  <c r="BG125" i="10"/>
  <c r="BF125" i="10"/>
  <c r="AA125" i="10"/>
  <c r="Y125" i="10"/>
  <c r="W125" i="10"/>
  <c r="BK125" i="10"/>
  <c r="N125" i="10"/>
  <c r="BE125" i="10" s="1"/>
  <c r="BI124" i="10"/>
  <c r="BH124" i="10"/>
  <c r="BG124" i="10"/>
  <c r="BF124" i="10"/>
  <c r="AA124" i="10"/>
  <c r="Y124" i="10"/>
  <c r="W124" i="10"/>
  <c r="BK124" i="10"/>
  <c r="N124" i="10"/>
  <c r="BE124" i="10" s="1"/>
  <c r="BI123" i="10"/>
  <c r="BH123" i="10"/>
  <c r="BG123" i="10"/>
  <c r="BF123" i="10"/>
  <c r="BE123" i="10"/>
  <c r="AA123" i="10"/>
  <c r="Y123" i="10"/>
  <c r="W123" i="10"/>
  <c r="BK123" i="10"/>
  <c r="N123" i="10"/>
  <c r="BI122" i="10"/>
  <c r="BH122" i="10"/>
  <c r="BG122" i="10"/>
  <c r="BF122" i="10"/>
  <c r="AA122" i="10"/>
  <c r="Y122" i="10"/>
  <c r="W122" i="10"/>
  <c r="BK122" i="10"/>
  <c r="N122" i="10"/>
  <c r="BE122" i="10" s="1"/>
  <c r="BI121" i="10"/>
  <c r="BH121" i="10"/>
  <c r="BG121" i="10"/>
  <c r="BF121" i="10"/>
  <c r="AA121" i="10"/>
  <c r="Y121" i="10"/>
  <c r="W121" i="10"/>
  <c r="BK121" i="10"/>
  <c r="N121" i="10"/>
  <c r="BE121" i="10" s="1"/>
  <c r="BI120" i="10"/>
  <c r="BH120" i="10"/>
  <c r="BG120" i="10"/>
  <c r="BF120" i="10"/>
  <c r="AA120" i="10"/>
  <c r="Y120" i="10"/>
  <c r="W120" i="10"/>
  <c r="BK120" i="10"/>
  <c r="N120" i="10"/>
  <c r="BE120" i="10" s="1"/>
  <c r="BI118" i="10"/>
  <c r="BH118" i="10"/>
  <c r="BG118" i="10"/>
  <c r="BF118" i="10"/>
  <c r="AA118" i="10"/>
  <c r="Y118" i="10"/>
  <c r="W118" i="10"/>
  <c r="BK118" i="10"/>
  <c r="N118" i="10"/>
  <c r="BE118" i="10" s="1"/>
  <c r="BI117" i="10"/>
  <c r="BH117" i="10"/>
  <c r="BG117" i="10"/>
  <c r="BF117" i="10"/>
  <c r="AA117" i="10"/>
  <c r="AA116" i="10" s="1"/>
  <c r="Y117" i="10"/>
  <c r="Y116" i="10" s="1"/>
  <c r="W117" i="10"/>
  <c r="BK117" i="10"/>
  <c r="BK116" i="10" s="1"/>
  <c r="N117" i="10"/>
  <c r="BE117" i="10" s="1"/>
  <c r="F111" i="10"/>
  <c r="F108" i="10"/>
  <c r="F106" i="10"/>
  <c r="M29" i="10"/>
  <c r="AS100" i="1" s="1"/>
  <c r="F85" i="10"/>
  <c r="F82" i="10"/>
  <c r="F80" i="10"/>
  <c r="O19" i="10"/>
  <c r="E19" i="10"/>
  <c r="M110" i="10" s="1"/>
  <c r="O18" i="10"/>
  <c r="E13" i="10"/>
  <c r="F84" i="10" s="1"/>
  <c r="M82" i="10"/>
  <c r="F6" i="10"/>
  <c r="F78" i="10" s="1"/>
  <c r="AY99" i="1"/>
  <c r="AX99" i="1"/>
  <c r="BI171" i="9"/>
  <c r="BH171" i="9"/>
  <c r="BG171" i="9"/>
  <c r="BF171" i="9"/>
  <c r="AA171" i="9"/>
  <c r="AA170" i="9" s="1"/>
  <c r="AA169" i="9" s="1"/>
  <c r="Y171" i="9"/>
  <c r="Y170" i="9" s="1"/>
  <c r="Y169" i="9" s="1"/>
  <c r="W171" i="9"/>
  <c r="W170" i="9" s="1"/>
  <c r="W169" i="9" s="1"/>
  <c r="BK171" i="9"/>
  <c r="BK170" i="9" s="1"/>
  <c r="N171" i="9"/>
  <c r="BE171" i="9" s="1"/>
  <c r="BI168" i="9"/>
  <c r="BH168" i="9"/>
  <c r="BG168" i="9"/>
  <c r="BF168" i="9"/>
  <c r="AA168" i="9"/>
  <c r="Y168" i="9"/>
  <c r="W168" i="9"/>
  <c r="BK168" i="9"/>
  <c r="N168" i="9"/>
  <c r="BE168" i="9" s="1"/>
  <c r="BI167" i="9"/>
  <c r="BH167" i="9"/>
  <c r="BG167" i="9"/>
  <c r="BF167" i="9"/>
  <c r="AA167" i="9"/>
  <c r="Y167" i="9"/>
  <c r="W167" i="9"/>
  <c r="BK167" i="9"/>
  <c r="N167" i="9"/>
  <c r="BE167" i="9" s="1"/>
  <c r="BI166" i="9"/>
  <c r="BH166" i="9"/>
  <c r="BG166" i="9"/>
  <c r="BF166" i="9"/>
  <c r="AA166" i="9"/>
  <c r="Y166" i="9"/>
  <c r="W166" i="9"/>
  <c r="BK166" i="9"/>
  <c r="N166" i="9"/>
  <c r="BE166" i="9" s="1"/>
  <c r="BI165" i="9"/>
  <c r="BH165" i="9"/>
  <c r="BG165" i="9"/>
  <c r="BF165" i="9"/>
  <c r="AA165" i="9"/>
  <c r="AA164" i="9" s="1"/>
  <c r="Y165" i="9"/>
  <c r="W165" i="9"/>
  <c r="BK165" i="9"/>
  <c r="N165" i="9"/>
  <c r="BE165" i="9" s="1"/>
  <c r="BI163" i="9"/>
  <c r="BH163" i="9"/>
  <c r="BG163" i="9"/>
  <c r="BF163" i="9"/>
  <c r="AA163" i="9"/>
  <c r="Y163" i="9"/>
  <c r="W163" i="9"/>
  <c r="BK163" i="9"/>
  <c r="N163" i="9"/>
  <c r="BE163" i="9" s="1"/>
  <c r="BI162" i="9"/>
  <c r="BH162" i="9"/>
  <c r="BG162" i="9"/>
  <c r="BF162" i="9"/>
  <c r="AA162" i="9"/>
  <c r="Y162" i="9"/>
  <c r="W162" i="9"/>
  <c r="BK162" i="9"/>
  <c r="N162" i="9"/>
  <c r="BE162" i="9" s="1"/>
  <c r="BI161" i="9"/>
  <c r="BH161" i="9"/>
  <c r="BG161" i="9"/>
  <c r="BF161" i="9"/>
  <c r="AA161" i="9"/>
  <c r="Y161" i="9"/>
  <c r="W161" i="9"/>
  <c r="BK161" i="9"/>
  <c r="N161" i="9"/>
  <c r="BE161" i="9" s="1"/>
  <c r="BI160" i="9"/>
  <c r="BH160" i="9"/>
  <c r="BG160" i="9"/>
  <c r="BF160" i="9"/>
  <c r="AA160" i="9"/>
  <c r="Y160" i="9"/>
  <c r="W160" i="9"/>
  <c r="BK160" i="9"/>
  <c r="N160" i="9"/>
  <c r="BE160" i="9" s="1"/>
  <c r="BI159" i="9"/>
  <c r="BH159" i="9"/>
  <c r="BG159" i="9"/>
  <c r="BF159" i="9"/>
  <c r="BE159" i="9"/>
  <c r="AA159" i="9"/>
  <c r="Y159" i="9"/>
  <c r="W159" i="9"/>
  <c r="W158" i="9" s="1"/>
  <c r="BK159" i="9"/>
  <c r="N159" i="9"/>
  <c r="BI157" i="9"/>
  <c r="BH157" i="9"/>
  <c r="BG157" i="9"/>
  <c r="BF157" i="9"/>
  <c r="AA157" i="9"/>
  <c r="Y157" i="9"/>
  <c r="W157" i="9"/>
  <c r="BK157" i="9"/>
  <c r="N157" i="9"/>
  <c r="BE157" i="9" s="1"/>
  <c r="BI156" i="9"/>
  <c r="BH156" i="9"/>
  <c r="BG156" i="9"/>
  <c r="BF156" i="9"/>
  <c r="AA156" i="9"/>
  <c r="Y156" i="9"/>
  <c r="W156" i="9"/>
  <c r="BK156" i="9"/>
  <c r="N156" i="9"/>
  <c r="BE156" i="9" s="1"/>
  <c r="BI155" i="9"/>
  <c r="BH155" i="9"/>
  <c r="BG155" i="9"/>
  <c r="BF155" i="9"/>
  <c r="BE155" i="9"/>
  <c r="AA155" i="9"/>
  <c r="Y155" i="9"/>
  <c r="W155" i="9"/>
  <c r="BK155" i="9"/>
  <c r="N155" i="9"/>
  <c r="BI154" i="9"/>
  <c r="BH154" i="9"/>
  <c r="BG154" i="9"/>
  <c r="BF154" i="9"/>
  <c r="AA154" i="9"/>
  <c r="Y154" i="9"/>
  <c r="W154" i="9"/>
  <c r="BK154" i="9"/>
  <c r="N154" i="9"/>
  <c r="BE154" i="9" s="1"/>
  <c r="BI153" i="9"/>
  <c r="BH153" i="9"/>
  <c r="BG153" i="9"/>
  <c r="BF153" i="9"/>
  <c r="AA153" i="9"/>
  <c r="AA152" i="9" s="1"/>
  <c r="Y153" i="9"/>
  <c r="W153" i="9"/>
  <c r="BK153" i="9"/>
  <c r="N153" i="9"/>
  <c r="BE153" i="9" s="1"/>
  <c r="BI150" i="9"/>
  <c r="BH150" i="9"/>
  <c r="BG150" i="9"/>
  <c r="BF150" i="9"/>
  <c r="BE150" i="9"/>
  <c r="AA150" i="9"/>
  <c r="AA149" i="9" s="1"/>
  <c r="Y150" i="9"/>
  <c r="Y149" i="9" s="1"/>
  <c r="W150" i="9"/>
  <c r="W149" i="9" s="1"/>
  <c r="BK150" i="9"/>
  <c r="BK149" i="9" s="1"/>
  <c r="N149" i="9" s="1"/>
  <c r="N95" i="9" s="1"/>
  <c r="N150" i="9"/>
  <c r="BI148" i="9"/>
  <c r="BH148" i="9"/>
  <c r="BG148" i="9"/>
  <c r="BF148" i="9"/>
  <c r="AA148" i="9"/>
  <c r="Y148" i="9"/>
  <c r="W148" i="9"/>
  <c r="BK148" i="9"/>
  <c r="N148" i="9"/>
  <c r="BE148" i="9" s="1"/>
  <c r="BI147" i="9"/>
  <c r="BH147" i="9"/>
  <c r="BG147" i="9"/>
  <c r="BF147" i="9"/>
  <c r="AA147" i="9"/>
  <c r="Y147" i="9"/>
  <c r="W147" i="9"/>
  <c r="BK147" i="9"/>
  <c r="N147" i="9"/>
  <c r="BE147" i="9" s="1"/>
  <c r="BI146" i="9"/>
  <c r="BH146" i="9"/>
  <c r="BG146" i="9"/>
  <c r="BF146" i="9"/>
  <c r="AA146" i="9"/>
  <c r="Y146" i="9"/>
  <c r="W146" i="9"/>
  <c r="BK146" i="9"/>
  <c r="N146" i="9"/>
  <c r="BE146" i="9" s="1"/>
  <c r="BI145" i="9"/>
  <c r="BH145" i="9"/>
  <c r="BG145" i="9"/>
  <c r="BF145" i="9"/>
  <c r="AA145" i="9"/>
  <c r="Y145" i="9"/>
  <c r="W145" i="9"/>
  <c r="W144" i="9" s="1"/>
  <c r="BK145" i="9"/>
  <c r="N145" i="9"/>
  <c r="BE145" i="9" s="1"/>
  <c r="BI143" i="9"/>
  <c r="BH143" i="9"/>
  <c r="BG143" i="9"/>
  <c r="BF143" i="9"/>
  <c r="AA143" i="9"/>
  <c r="Y143" i="9"/>
  <c r="W143" i="9"/>
  <c r="BK143" i="9"/>
  <c r="N143" i="9"/>
  <c r="BE143" i="9" s="1"/>
  <c r="BI142" i="9"/>
  <c r="BH142" i="9"/>
  <c r="BG142" i="9"/>
  <c r="BF142" i="9"/>
  <c r="AA142" i="9"/>
  <c r="Y142" i="9"/>
  <c r="W142" i="9"/>
  <c r="BK142" i="9"/>
  <c r="N142" i="9"/>
  <c r="BE142" i="9" s="1"/>
  <c r="BI141" i="9"/>
  <c r="BH141" i="9"/>
  <c r="BG141" i="9"/>
  <c r="BF141" i="9"/>
  <c r="AA141" i="9"/>
  <c r="Y141" i="9"/>
  <c r="W141" i="9"/>
  <c r="BK141" i="9"/>
  <c r="N141" i="9"/>
  <c r="BE141" i="9" s="1"/>
  <c r="BI140" i="9"/>
  <c r="BH140" i="9"/>
  <c r="BG140" i="9"/>
  <c r="BF140" i="9"/>
  <c r="AA140" i="9"/>
  <c r="Y140" i="9"/>
  <c r="W140" i="9"/>
  <c r="W139" i="9" s="1"/>
  <c r="BK140" i="9"/>
  <c r="N140" i="9"/>
  <c r="BE140" i="9" s="1"/>
  <c r="BI138" i="9"/>
  <c r="BH138" i="9"/>
  <c r="BG138" i="9"/>
  <c r="BF138" i="9"/>
  <c r="AA138" i="9"/>
  <c r="Y138" i="9"/>
  <c r="W138" i="9"/>
  <c r="BK138" i="9"/>
  <c r="N138" i="9"/>
  <c r="BE138" i="9" s="1"/>
  <c r="BI137" i="9"/>
  <c r="BH137" i="9"/>
  <c r="BG137" i="9"/>
  <c r="BF137" i="9"/>
  <c r="AA137" i="9"/>
  <c r="Y137" i="9"/>
  <c r="W137" i="9"/>
  <c r="BK137" i="9"/>
  <c r="N137" i="9"/>
  <c r="BE137" i="9" s="1"/>
  <c r="BI136" i="9"/>
  <c r="BH136" i="9"/>
  <c r="BG136" i="9"/>
  <c r="BF136" i="9"/>
  <c r="AA136" i="9"/>
  <c r="Y136" i="9"/>
  <c r="W136" i="9"/>
  <c r="BK136" i="9"/>
  <c r="N136" i="9"/>
  <c r="BE136" i="9" s="1"/>
  <c r="BI135" i="9"/>
  <c r="BH135" i="9"/>
  <c r="BG135" i="9"/>
  <c r="BF135" i="9"/>
  <c r="AA135" i="9"/>
  <c r="Y135" i="9"/>
  <c r="W135" i="9"/>
  <c r="BK135" i="9"/>
  <c r="N135" i="9"/>
  <c r="BE135" i="9" s="1"/>
  <c r="BI134" i="9"/>
  <c r="BH134" i="9"/>
  <c r="BG134" i="9"/>
  <c r="BF134" i="9"/>
  <c r="BE134" i="9"/>
  <c r="AA134" i="9"/>
  <c r="Y134" i="9"/>
  <c r="W134" i="9"/>
  <c r="BK134" i="9"/>
  <c r="BK133" i="9" s="1"/>
  <c r="N133" i="9" s="1"/>
  <c r="N92" i="9" s="1"/>
  <c r="N134" i="9"/>
  <c r="BI132" i="9"/>
  <c r="BH132" i="9"/>
  <c r="BG132" i="9"/>
  <c r="BF132" i="9"/>
  <c r="AA132" i="9"/>
  <c r="Y132" i="9"/>
  <c r="W132" i="9"/>
  <c r="BK132" i="9"/>
  <c r="N132" i="9"/>
  <c r="BE132" i="9" s="1"/>
  <c r="BI131" i="9"/>
  <c r="BH131" i="9"/>
  <c r="BG131" i="9"/>
  <c r="BF131" i="9"/>
  <c r="AA131" i="9"/>
  <c r="Y131" i="9"/>
  <c r="W131" i="9"/>
  <c r="BK131" i="9"/>
  <c r="N131" i="9"/>
  <c r="BE131" i="9" s="1"/>
  <c r="BI130" i="9"/>
  <c r="BH130" i="9"/>
  <c r="BG130" i="9"/>
  <c r="BF130" i="9"/>
  <c r="AA130" i="9"/>
  <c r="Y130" i="9"/>
  <c r="W130" i="9"/>
  <c r="BK130" i="9"/>
  <c r="N130" i="9"/>
  <c r="BE130" i="9" s="1"/>
  <c r="BI129" i="9"/>
  <c r="BH129" i="9"/>
  <c r="BG129" i="9"/>
  <c r="BF129" i="9"/>
  <c r="AA129" i="9"/>
  <c r="Y129" i="9"/>
  <c r="W129" i="9"/>
  <c r="BK129" i="9"/>
  <c r="N129" i="9"/>
  <c r="BE129" i="9" s="1"/>
  <c r="BI128" i="9"/>
  <c r="BH128" i="9"/>
  <c r="BG128" i="9"/>
  <c r="BF128" i="9"/>
  <c r="AA128" i="9"/>
  <c r="Y128" i="9"/>
  <c r="W128" i="9"/>
  <c r="BK128" i="9"/>
  <c r="N128" i="9"/>
  <c r="BE128" i="9" s="1"/>
  <c r="BI127" i="9"/>
  <c r="BH127" i="9"/>
  <c r="BG127" i="9"/>
  <c r="BF127" i="9"/>
  <c r="AA127" i="9"/>
  <c r="Y127" i="9"/>
  <c r="W127" i="9"/>
  <c r="BK127" i="9"/>
  <c r="N127" i="9"/>
  <c r="BE127" i="9" s="1"/>
  <c r="BI126" i="9"/>
  <c r="H37" i="9" s="1"/>
  <c r="BD99" i="1" s="1"/>
  <c r="BH126" i="9"/>
  <c r="BG126" i="9"/>
  <c r="BF126" i="9"/>
  <c r="BE126" i="9"/>
  <c r="AA126" i="9"/>
  <c r="Y126" i="9"/>
  <c r="W126" i="9"/>
  <c r="BK126" i="9"/>
  <c r="BK125" i="9" s="1"/>
  <c r="N126" i="9"/>
  <c r="F120" i="9"/>
  <c r="F117" i="9"/>
  <c r="F115" i="9"/>
  <c r="M29" i="9"/>
  <c r="AS99" i="1" s="1"/>
  <c r="F85" i="9"/>
  <c r="F82" i="9"/>
  <c r="F80" i="9"/>
  <c r="O19" i="9"/>
  <c r="E19" i="9"/>
  <c r="M84" i="9" s="1"/>
  <c r="E13" i="9"/>
  <c r="F119" i="9" s="1"/>
  <c r="M82" i="9"/>
  <c r="F6" i="9"/>
  <c r="F113" i="9" s="1"/>
  <c r="AY97" i="1"/>
  <c r="AX97" i="1"/>
  <c r="BI131" i="8"/>
  <c r="BH131" i="8"/>
  <c r="BG131" i="8"/>
  <c r="BF131" i="8"/>
  <c r="AA131" i="8"/>
  <c r="Y131" i="8"/>
  <c r="W131" i="8"/>
  <c r="BK131" i="8"/>
  <c r="N131" i="8"/>
  <c r="BE131" i="8" s="1"/>
  <c r="BI130" i="8"/>
  <c r="BH130" i="8"/>
  <c r="BG130" i="8"/>
  <c r="BF130" i="8"/>
  <c r="AA130" i="8"/>
  <c r="Y130" i="8"/>
  <c r="W130" i="8"/>
  <c r="BK130" i="8"/>
  <c r="N130" i="8"/>
  <c r="BE130" i="8" s="1"/>
  <c r="BI129" i="8"/>
  <c r="BH129" i="8"/>
  <c r="BG129" i="8"/>
  <c r="BF129" i="8"/>
  <c r="AA129" i="8"/>
  <c r="Y129" i="8"/>
  <c r="W129" i="8"/>
  <c r="BK129" i="8"/>
  <c r="N129" i="8"/>
  <c r="BE129" i="8" s="1"/>
  <c r="BI128" i="8"/>
  <c r="BH128" i="8"/>
  <c r="BG128" i="8"/>
  <c r="BF128" i="8"/>
  <c r="AA128" i="8"/>
  <c r="Y128" i="8"/>
  <c r="W128" i="8"/>
  <c r="BK128" i="8"/>
  <c r="N128" i="8"/>
  <c r="BE128" i="8" s="1"/>
  <c r="BI127" i="8"/>
  <c r="BH127" i="8"/>
  <c r="BG127" i="8"/>
  <c r="BF127" i="8"/>
  <c r="AA127" i="8"/>
  <c r="Y127" i="8"/>
  <c r="W127" i="8"/>
  <c r="BK127" i="8"/>
  <c r="N127" i="8"/>
  <c r="BE127" i="8" s="1"/>
  <c r="BI126" i="8"/>
  <c r="BH126" i="8"/>
  <c r="BG126" i="8"/>
  <c r="BF126" i="8"/>
  <c r="AA126" i="8"/>
  <c r="Y126" i="8"/>
  <c r="W126" i="8"/>
  <c r="BK126" i="8"/>
  <c r="N126" i="8"/>
  <c r="BE126" i="8" s="1"/>
  <c r="BI125" i="8"/>
  <c r="BH125" i="8"/>
  <c r="BG125" i="8"/>
  <c r="BF125" i="8"/>
  <c r="AA125" i="8"/>
  <c r="Y125" i="8"/>
  <c r="W125" i="8"/>
  <c r="BK125" i="8"/>
  <c r="N125" i="8"/>
  <c r="BE125" i="8" s="1"/>
  <c r="BI124" i="8"/>
  <c r="BH124" i="8"/>
  <c r="BG124" i="8"/>
  <c r="BF124" i="8"/>
  <c r="AA124" i="8"/>
  <c r="Y124" i="8"/>
  <c r="W124" i="8"/>
  <c r="BK124" i="8"/>
  <c r="N124" i="8"/>
  <c r="BE124" i="8" s="1"/>
  <c r="BI123" i="8"/>
  <c r="BH123" i="8"/>
  <c r="BG123" i="8"/>
  <c r="BF123" i="8"/>
  <c r="AA123" i="8"/>
  <c r="Y123" i="8"/>
  <c r="W123" i="8"/>
  <c r="BK123" i="8"/>
  <c r="N123" i="8"/>
  <c r="BE123" i="8" s="1"/>
  <c r="BI122" i="8"/>
  <c r="BH122" i="8"/>
  <c r="BG122" i="8"/>
  <c r="BF122" i="8"/>
  <c r="BE122" i="8"/>
  <c r="AA122" i="8"/>
  <c r="Y122" i="8"/>
  <c r="W122" i="8"/>
  <c r="BK122" i="8"/>
  <c r="N122" i="8"/>
  <c r="BI121" i="8"/>
  <c r="BH121" i="8"/>
  <c r="BG121" i="8"/>
  <c r="BF121" i="8"/>
  <c r="AA121" i="8"/>
  <c r="Y121" i="8"/>
  <c r="W121" i="8"/>
  <c r="BK121" i="8"/>
  <c r="N121" i="8"/>
  <c r="BE121" i="8" s="1"/>
  <c r="BI120" i="8"/>
  <c r="BH120" i="8"/>
  <c r="BG120" i="8"/>
  <c r="BF120" i="8"/>
  <c r="BE120" i="8"/>
  <c r="AA120" i="8"/>
  <c r="Y120" i="8"/>
  <c r="W120" i="8"/>
  <c r="BK120" i="8"/>
  <c r="N120" i="8"/>
  <c r="BI119" i="8"/>
  <c r="BH119" i="8"/>
  <c r="BG119" i="8"/>
  <c r="BF119" i="8"/>
  <c r="AA119" i="8"/>
  <c r="Y119" i="8"/>
  <c r="W119" i="8"/>
  <c r="BK119" i="8"/>
  <c r="N119" i="8"/>
  <c r="BE119" i="8" s="1"/>
  <c r="BI118" i="8"/>
  <c r="BH118" i="8"/>
  <c r="BG118" i="8"/>
  <c r="BF118" i="8"/>
  <c r="AA118" i="8"/>
  <c r="Y118" i="8"/>
  <c r="W118" i="8"/>
  <c r="BK118" i="8"/>
  <c r="N118" i="8"/>
  <c r="BE118" i="8" s="1"/>
  <c r="BI117" i="8"/>
  <c r="BH117" i="8"/>
  <c r="BG117" i="8"/>
  <c r="BF117" i="8"/>
  <c r="AA117" i="8"/>
  <c r="Y117" i="8"/>
  <c r="W117" i="8"/>
  <c r="BK117" i="8"/>
  <c r="N117" i="8"/>
  <c r="BE117" i="8" s="1"/>
  <c r="BI116" i="8"/>
  <c r="BH116" i="8"/>
  <c r="BG116" i="8"/>
  <c r="BF116" i="8"/>
  <c r="H34" i="8" s="1"/>
  <c r="BA97" i="1" s="1"/>
  <c r="AA116" i="8"/>
  <c r="Y116" i="8"/>
  <c r="W116" i="8"/>
  <c r="BK116" i="8"/>
  <c r="N116" i="8"/>
  <c r="BE116" i="8" s="1"/>
  <c r="F110" i="8"/>
  <c r="F107" i="8"/>
  <c r="F105" i="8"/>
  <c r="M29" i="8"/>
  <c r="AS97" i="1" s="1"/>
  <c r="F85" i="8"/>
  <c r="F84" i="8"/>
  <c r="F82" i="8"/>
  <c r="F80" i="8"/>
  <c r="O19" i="8"/>
  <c r="E19" i="8"/>
  <c r="M84" i="8" s="1"/>
  <c r="O18" i="8"/>
  <c r="E13" i="8"/>
  <c r="F109" i="8" s="1"/>
  <c r="M82" i="8"/>
  <c r="F6" i="8"/>
  <c r="F78" i="8" s="1"/>
  <c r="AY96" i="1"/>
  <c r="AX96" i="1"/>
  <c r="BI134" i="7"/>
  <c r="BH134" i="7"/>
  <c r="BG134" i="7"/>
  <c r="BF134" i="7"/>
  <c r="BE134" i="7"/>
  <c r="AA134" i="7"/>
  <c r="AA133" i="7" s="1"/>
  <c r="Y134" i="7"/>
  <c r="Y133" i="7" s="1"/>
  <c r="W134" i="7"/>
  <c r="W133" i="7" s="1"/>
  <c r="BK134" i="7"/>
  <c r="BK133" i="7" s="1"/>
  <c r="N133" i="7" s="1"/>
  <c r="N94" i="7" s="1"/>
  <c r="N134" i="7"/>
  <c r="BI132" i="7"/>
  <c r="BH132" i="7"/>
  <c r="BG132" i="7"/>
  <c r="BF132" i="7"/>
  <c r="AA132" i="7"/>
  <c r="AA130" i="7" s="1"/>
  <c r="Y132" i="7"/>
  <c r="W132" i="7"/>
  <c r="BK132" i="7"/>
  <c r="N132" i="7"/>
  <c r="BE132" i="7" s="1"/>
  <c r="BI131" i="7"/>
  <c r="BH131" i="7"/>
  <c r="BG131" i="7"/>
  <c r="BF131" i="7"/>
  <c r="AA131" i="7"/>
  <c r="Y131" i="7"/>
  <c r="Y130" i="7" s="1"/>
  <c r="W131" i="7"/>
  <c r="BK131" i="7"/>
  <c r="BK130" i="7" s="1"/>
  <c r="N130" i="7" s="1"/>
  <c r="N93" i="7" s="1"/>
  <c r="N131" i="7"/>
  <c r="BE131" i="7" s="1"/>
  <c r="BI129" i="7"/>
  <c r="BH129" i="7"/>
  <c r="BG129" i="7"/>
  <c r="BF129" i="7"/>
  <c r="BE129" i="7"/>
  <c r="AA129" i="7"/>
  <c r="Y129" i="7"/>
  <c r="W129" i="7"/>
  <c r="BK129" i="7"/>
  <c r="N129" i="7"/>
  <c r="BI128" i="7"/>
  <c r="BH128" i="7"/>
  <c r="BG128" i="7"/>
  <c r="BF128" i="7"/>
  <c r="AA128" i="7"/>
  <c r="Y128" i="7"/>
  <c r="W128" i="7"/>
  <c r="BK128" i="7"/>
  <c r="N128" i="7"/>
  <c r="BE128" i="7" s="1"/>
  <c r="BI127" i="7"/>
  <c r="BH127" i="7"/>
  <c r="BG127" i="7"/>
  <c r="BF127" i="7"/>
  <c r="BE127" i="7"/>
  <c r="AA127" i="7"/>
  <c r="Y127" i="7"/>
  <c r="W127" i="7"/>
  <c r="BK127" i="7"/>
  <c r="N127" i="7"/>
  <c r="BI126" i="7"/>
  <c r="BH126" i="7"/>
  <c r="BG126" i="7"/>
  <c r="BF126" i="7"/>
  <c r="AA126" i="7"/>
  <c r="Y126" i="7"/>
  <c r="W126" i="7"/>
  <c r="BK126" i="7"/>
  <c r="N126" i="7"/>
  <c r="BE126" i="7" s="1"/>
  <c r="BI125" i="7"/>
  <c r="BH125" i="7"/>
  <c r="BG125" i="7"/>
  <c r="BF125" i="7"/>
  <c r="BE125" i="7"/>
  <c r="AA125" i="7"/>
  <c r="Y125" i="7"/>
  <c r="W125" i="7"/>
  <c r="BK125" i="7"/>
  <c r="BK124" i="7" s="1"/>
  <c r="N124" i="7" s="1"/>
  <c r="N92" i="7" s="1"/>
  <c r="N125" i="7"/>
  <c r="BI123" i="7"/>
  <c r="BH123" i="7"/>
  <c r="BG123" i="7"/>
  <c r="BF123" i="7"/>
  <c r="AA123" i="7"/>
  <c r="Y123" i="7"/>
  <c r="W123" i="7"/>
  <c r="BK123" i="7"/>
  <c r="N123" i="7"/>
  <c r="BE123" i="7" s="1"/>
  <c r="BI122" i="7"/>
  <c r="BH122" i="7"/>
  <c r="BG122" i="7"/>
  <c r="BF122" i="7"/>
  <c r="AA122" i="7"/>
  <c r="Y122" i="7"/>
  <c r="W122" i="7"/>
  <c r="BK122" i="7"/>
  <c r="N122" i="7"/>
  <c r="BE122" i="7" s="1"/>
  <c r="BI121" i="7"/>
  <c r="BH121" i="7"/>
  <c r="BG121" i="7"/>
  <c r="BF121" i="7"/>
  <c r="AA121" i="7"/>
  <c r="Y121" i="7"/>
  <c r="W121" i="7"/>
  <c r="BK121" i="7"/>
  <c r="N121" i="7"/>
  <c r="BE121" i="7" s="1"/>
  <c r="BI120" i="7"/>
  <c r="BH120" i="7"/>
  <c r="BG120" i="7"/>
  <c r="BF120" i="7"/>
  <c r="BE120" i="7"/>
  <c r="AA120" i="7"/>
  <c r="Y120" i="7"/>
  <c r="W120" i="7"/>
  <c r="BK120" i="7"/>
  <c r="N120" i="7"/>
  <c r="BI119" i="7"/>
  <c r="BH119" i="7"/>
  <c r="H36" i="7" s="1"/>
  <c r="BC96" i="1" s="1"/>
  <c r="BG119" i="7"/>
  <c r="BF119" i="7"/>
  <c r="AA119" i="7"/>
  <c r="Y119" i="7"/>
  <c r="Y118" i="7" s="1"/>
  <c r="W119" i="7"/>
  <c r="BK119" i="7"/>
  <c r="N119" i="7"/>
  <c r="BE119" i="7" s="1"/>
  <c r="F113" i="7"/>
  <c r="F110" i="7"/>
  <c r="F108" i="7"/>
  <c r="M29" i="7"/>
  <c r="AS96" i="1" s="1"/>
  <c r="F85" i="7"/>
  <c r="F82" i="7"/>
  <c r="F80" i="7"/>
  <c r="O19" i="7"/>
  <c r="E19" i="7"/>
  <c r="M112" i="7" s="1"/>
  <c r="O18" i="7"/>
  <c r="E13" i="7"/>
  <c r="F84" i="7" s="1"/>
  <c r="M82" i="7"/>
  <c r="F6" i="7"/>
  <c r="F78" i="7" s="1"/>
  <c r="AY95" i="1"/>
  <c r="AX95" i="1"/>
  <c r="BI158" i="6"/>
  <c r="BH158" i="6"/>
  <c r="BG158" i="6"/>
  <c r="BF158" i="6"/>
  <c r="AA158" i="6"/>
  <c r="AA157" i="6" s="1"/>
  <c r="AA156" i="6" s="1"/>
  <c r="Y158" i="6"/>
  <c r="Y157" i="6" s="1"/>
  <c r="Y156" i="6" s="1"/>
  <c r="W158" i="6"/>
  <c r="W157" i="6" s="1"/>
  <c r="W156" i="6" s="1"/>
  <c r="BK158" i="6"/>
  <c r="BK157" i="6" s="1"/>
  <c r="N158" i="6"/>
  <c r="BE158" i="6" s="1"/>
  <c r="BI155" i="6"/>
  <c r="BH155" i="6"/>
  <c r="BG155" i="6"/>
  <c r="BF155" i="6"/>
  <c r="BE155" i="6"/>
  <c r="AA155" i="6"/>
  <c r="AA154" i="6" s="1"/>
  <c r="Y155" i="6"/>
  <c r="Y154" i="6" s="1"/>
  <c r="W155" i="6"/>
  <c r="W154" i="6" s="1"/>
  <c r="BK155" i="6"/>
  <c r="BK154" i="6" s="1"/>
  <c r="N154" i="6" s="1"/>
  <c r="N98" i="6" s="1"/>
  <c r="N155" i="6"/>
  <c r="BI153" i="6"/>
  <c r="BH153" i="6"/>
  <c r="BG153" i="6"/>
  <c r="BF153" i="6"/>
  <c r="AA153" i="6"/>
  <c r="AA152" i="6" s="1"/>
  <c r="Y153" i="6"/>
  <c r="Y152" i="6" s="1"/>
  <c r="W153" i="6"/>
  <c r="W152" i="6" s="1"/>
  <c r="BK153" i="6"/>
  <c r="BK152" i="6" s="1"/>
  <c r="N153" i="6"/>
  <c r="BE153" i="6" s="1"/>
  <c r="BI150" i="6"/>
  <c r="BH150" i="6"/>
  <c r="BG150" i="6"/>
  <c r="BF150" i="6"/>
  <c r="AA150" i="6"/>
  <c r="AA149" i="6" s="1"/>
  <c r="Y150" i="6"/>
  <c r="Y149" i="6" s="1"/>
  <c r="W150" i="6"/>
  <c r="W149" i="6" s="1"/>
  <c r="BK150" i="6"/>
  <c r="BK149" i="6" s="1"/>
  <c r="N149" i="6" s="1"/>
  <c r="N95" i="6" s="1"/>
  <c r="N150" i="6"/>
  <c r="BE150" i="6" s="1"/>
  <c r="BI148" i="6"/>
  <c r="BH148" i="6"/>
  <c r="BG148" i="6"/>
  <c r="BF148" i="6"/>
  <c r="AA148" i="6"/>
  <c r="Y148" i="6"/>
  <c r="W148" i="6"/>
  <c r="BK148" i="6"/>
  <c r="N148" i="6"/>
  <c r="BE148" i="6" s="1"/>
  <c r="BI147" i="6"/>
  <c r="BH147" i="6"/>
  <c r="BG147" i="6"/>
  <c r="BF147" i="6"/>
  <c r="AA147" i="6"/>
  <c r="Y147" i="6"/>
  <c r="W147" i="6"/>
  <c r="BK147" i="6"/>
  <c r="N147" i="6"/>
  <c r="BE147" i="6" s="1"/>
  <c r="BI146" i="6"/>
  <c r="BH146" i="6"/>
  <c r="BG146" i="6"/>
  <c r="BF146" i="6"/>
  <c r="AA146" i="6"/>
  <c r="Y146" i="6"/>
  <c r="W146" i="6"/>
  <c r="BK146" i="6"/>
  <c r="N146" i="6"/>
  <c r="BE146" i="6" s="1"/>
  <c r="BI145" i="6"/>
  <c r="BH145" i="6"/>
  <c r="BG145" i="6"/>
  <c r="BF145" i="6"/>
  <c r="BE145" i="6"/>
  <c r="AA145" i="6"/>
  <c r="Y145" i="6"/>
  <c r="W145" i="6"/>
  <c r="BK145" i="6"/>
  <c r="N145" i="6"/>
  <c r="BI144" i="6"/>
  <c r="BH144" i="6"/>
  <c r="BG144" i="6"/>
  <c r="BF144" i="6"/>
  <c r="AA144" i="6"/>
  <c r="Y144" i="6"/>
  <c r="W144" i="6"/>
  <c r="BK144" i="6"/>
  <c r="N144" i="6"/>
  <c r="BE144" i="6" s="1"/>
  <c r="BI143" i="6"/>
  <c r="BH143" i="6"/>
  <c r="BG143" i="6"/>
  <c r="BF143" i="6"/>
  <c r="AA143" i="6"/>
  <c r="Y143" i="6"/>
  <c r="Y142" i="6" s="1"/>
  <c r="W143" i="6"/>
  <c r="BK143" i="6"/>
  <c r="N143" i="6"/>
  <c r="BE143" i="6" s="1"/>
  <c r="BI141" i="6"/>
  <c r="BH141" i="6"/>
  <c r="BG141" i="6"/>
  <c r="BF141" i="6"/>
  <c r="AA141" i="6"/>
  <c r="Y141" i="6"/>
  <c r="W141" i="6"/>
  <c r="BK141" i="6"/>
  <c r="N141" i="6"/>
  <c r="BE141" i="6" s="1"/>
  <c r="BI140" i="6"/>
  <c r="BH140" i="6"/>
  <c r="BG140" i="6"/>
  <c r="BF140" i="6"/>
  <c r="AA140" i="6"/>
  <c r="Y140" i="6"/>
  <c r="W140" i="6"/>
  <c r="W139" i="6" s="1"/>
  <c r="BK140" i="6"/>
  <c r="N140" i="6"/>
  <c r="BE140" i="6" s="1"/>
  <c r="BI138" i="6"/>
  <c r="BH138" i="6"/>
  <c r="BG138" i="6"/>
  <c r="BF138" i="6"/>
  <c r="BE138" i="6"/>
  <c r="AA138" i="6"/>
  <c r="Y138" i="6"/>
  <c r="W138" i="6"/>
  <c r="BK138" i="6"/>
  <c r="N138" i="6"/>
  <c r="BI137" i="6"/>
  <c r="BH137" i="6"/>
  <c r="BG137" i="6"/>
  <c r="BF137" i="6"/>
  <c r="AA137" i="6"/>
  <c r="Y137" i="6"/>
  <c r="W137" i="6"/>
  <c r="BK137" i="6"/>
  <c r="N137" i="6"/>
  <c r="BE137" i="6" s="1"/>
  <c r="BI136" i="6"/>
  <c r="BH136" i="6"/>
  <c r="BG136" i="6"/>
  <c r="BF136" i="6"/>
  <c r="AA136" i="6"/>
  <c r="Y136" i="6"/>
  <c r="W136" i="6"/>
  <c r="BK136" i="6"/>
  <c r="N136" i="6"/>
  <c r="BE136" i="6" s="1"/>
  <c r="BI135" i="6"/>
  <c r="BH135" i="6"/>
  <c r="BG135" i="6"/>
  <c r="BF135" i="6"/>
  <c r="AA135" i="6"/>
  <c r="Y135" i="6"/>
  <c r="W135" i="6"/>
  <c r="W134" i="6" s="1"/>
  <c r="BK135" i="6"/>
  <c r="N135" i="6"/>
  <c r="BE135" i="6" s="1"/>
  <c r="BI133" i="6"/>
  <c r="BH133" i="6"/>
  <c r="BG133" i="6"/>
  <c r="BF133" i="6"/>
  <c r="AA133" i="6"/>
  <c r="Y133" i="6"/>
  <c r="W133" i="6"/>
  <c r="BK133" i="6"/>
  <c r="N133" i="6"/>
  <c r="BE133" i="6" s="1"/>
  <c r="BI132" i="6"/>
  <c r="BH132" i="6"/>
  <c r="BG132" i="6"/>
  <c r="BF132" i="6"/>
  <c r="AA132" i="6"/>
  <c r="Y132" i="6"/>
  <c r="W132" i="6"/>
  <c r="BK132" i="6"/>
  <c r="N132" i="6"/>
  <c r="BE132" i="6" s="1"/>
  <c r="BI131" i="6"/>
  <c r="BH131" i="6"/>
  <c r="BG131" i="6"/>
  <c r="BF131" i="6"/>
  <c r="AA131" i="6"/>
  <c r="Y131" i="6"/>
  <c r="W131" i="6"/>
  <c r="BK131" i="6"/>
  <c r="N131" i="6"/>
  <c r="BE131" i="6" s="1"/>
  <c r="BI130" i="6"/>
  <c r="BH130" i="6"/>
  <c r="BG130" i="6"/>
  <c r="BF130" i="6"/>
  <c r="AA130" i="6"/>
  <c r="Y130" i="6"/>
  <c r="W130" i="6"/>
  <c r="BK130" i="6"/>
  <c r="N130" i="6"/>
  <c r="BE130" i="6" s="1"/>
  <c r="BI129" i="6"/>
  <c r="BH129" i="6"/>
  <c r="BG129" i="6"/>
  <c r="BF129" i="6"/>
  <c r="AA129" i="6"/>
  <c r="Y129" i="6"/>
  <c r="W129" i="6"/>
  <c r="BK129" i="6"/>
  <c r="N129" i="6"/>
  <c r="BE129" i="6" s="1"/>
  <c r="BI128" i="6"/>
  <c r="BH128" i="6"/>
  <c r="BG128" i="6"/>
  <c r="BF128" i="6"/>
  <c r="AA128" i="6"/>
  <c r="Y128" i="6"/>
  <c r="W128" i="6"/>
  <c r="BK128" i="6"/>
  <c r="N128" i="6"/>
  <c r="BE128" i="6" s="1"/>
  <c r="BI127" i="6"/>
  <c r="BH127" i="6"/>
  <c r="BG127" i="6"/>
  <c r="BF127" i="6"/>
  <c r="BE127" i="6"/>
  <c r="AA127" i="6"/>
  <c r="Y127" i="6"/>
  <c r="W127" i="6"/>
  <c r="BK127" i="6"/>
  <c r="N127" i="6"/>
  <c r="BI126" i="6"/>
  <c r="BH126" i="6"/>
  <c r="BG126" i="6"/>
  <c r="BF126" i="6"/>
  <c r="AA126" i="6"/>
  <c r="Y126" i="6"/>
  <c r="W126" i="6"/>
  <c r="BK126" i="6"/>
  <c r="N126" i="6"/>
  <c r="BE126" i="6" s="1"/>
  <c r="BI125" i="6"/>
  <c r="H37" i="6" s="1"/>
  <c r="BD95" i="1" s="1"/>
  <c r="BH125" i="6"/>
  <c r="BG125" i="6"/>
  <c r="BF125" i="6"/>
  <c r="AA125" i="6"/>
  <c r="AA124" i="6" s="1"/>
  <c r="Y125" i="6"/>
  <c r="W125" i="6"/>
  <c r="BK125" i="6"/>
  <c r="N125" i="6"/>
  <c r="BE125" i="6" s="1"/>
  <c r="F119" i="6"/>
  <c r="F116" i="6"/>
  <c r="F114" i="6"/>
  <c r="M29" i="6"/>
  <c r="AS95" i="1" s="1"/>
  <c r="F85" i="6"/>
  <c r="F82" i="6"/>
  <c r="F80" i="6"/>
  <c r="E19" i="6"/>
  <c r="M84" i="6" s="1"/>
  <c r="E13" i="6"/>
  <c r="F84" i="6" s="1"/>
  <c r="M82" i="6"/>
  <c r="F6" i="6"/>
  <c r="F78" i="6" s="1"/>
  <c r="AY93" i="1"/>
  <c r="AX93" i="1"/>
  <c r="BI181" i="5"/>
  <c r="BH181" i="5"/>
  <c r="BG181" i="5"/>
  <c r="BF181" i="5"/>
  <c r="BE181" i="5"/>
  <c r="AA181" i="5"/>
  <c r="AA180" i="5" s="1"/>
  <c r="AA179" i="5" s="1"/>
  <c r="Y181" i="5"/>
  <c r="Y180" i="5" s="1"/>
  <c r="Y179" i="5" s="1"/>
  <c r="W181" i="5"/>
  <c r="W180" i="5" s="1"/>
  <c r="W179" i="5" s="1"/>
  <c r="BK181" i="5"/>
  <c r="BK180" i="5" s="1"/>
  <c r="N181" i="5"/>
  <c r="BI178" i="5"/>
  <c r="BH178" i="5"/>
  <c r="BG178" i="5"/>
  <c r="BF178" i="5"/>
  <c r="AA178" i="5"/>
  <c r="AA177" i="5" s="1"/>
  <c r="Y178" i="5"/>
  <c r="Y177" i="5" s="1"/>
  <c r="W178" i="5"/>
  <c r="W177" i="5" s="1"/>
  <c r="BK178" i="5"/>
  <c r="BK177" i="5" s="1"/>
  <c r="N177" i="5" s="1"/>
  <c r="N100" i="5" s="1"/>
  <c r="N178" i="5"/>
  <c r="BE178" i="5" s="1"/>
  <c r="BI176" i="5"/>
  <c r="BH176" i="5"/>
  <c r="BG176" i="5"/>
  <c r="BF176" i="5"/>
  <c r="AA176" i="5"/>
  <c r="AA175" i="5" s="1"/>
  <c r="Y176" i="5"/>
  <c r="Y175" i="5" s="1"/>
  <c r="W176" i="5"/>
  <c r="W175" i="5" s="1"/>
  <c r="BK176" i="5"/>
  <c r="BK175" i="5" s="1"/>
  <c r="N175" i="5" s="1"/>
  <c r="N99" i="5" s="1"/>
  <c r="N176" i="5"/>
  <c r="BE176" i="5" s="1"/>
  <c r="BI174" i="5"/>
  <c r="BH174" i="5"/>
  <c r="BG174" i="5"/>
  <c r="BF174" i="5"/>
  <c r="AA174" i="5"/>
  <c r="Y174" i="5"/>
  <c r="W174" i="5"/>
  <c r="BK174" i="5"/>
  <c r="N174" i="5"/>
  <c r="BE174" i="5" s="1"/>
  <c r="BI173" i="5"/>
  <c r="BH173" i="5"/>
  <c r="BG173" i="5"/>
  <c r="BF173" i="5"/>
  <c r="AA173" i="5"/>
  <c r="Y173" i="5"/>
  <c r="W173" i="5"/>
  <c r="BK173" i="5"/>
  <c r="N173" i="5"/>
  <c r="BE173" i="5" s="1"/>
  <c r="BI172" i="5"/>
  <c r="BH172" i="5"/>
  <c r="BG172" i="5"/>
  <c r="BF172" i="5"/>
  <c r="BE172" i="5"/>
  <c r="AA172" i="5"/>
  <c r="Y172" i="5"/>
  <c r="W172" i="5"/>
  <c r="BK172" i="5"/>
  <c r="N172" i="5"/>
  <c r="BI171" i="5"/>
  <c r="BH171" i="5"/>
  <c r="BG171" i="5"/>
  <c r="BF171" i="5"/>
  <c r="AA171" i="5"/>
  <c r="Y171" i="5"/>
  <c r="W171" i="5"/>
  <c r="BK171" i="5"/>
  <c r="N171" i="5"/>
  <c r="BE171" i="5" s="1"/>
  <c r="BI170" i="5"/>
  <c r="BH170" i="5"/>
  <c r="BG170" i="5"/>
  <c r="BF170" i="5"/>
  <c r="BE170" i="5"/>
  <c r="AA170" i="5"/>
  <c r="Y170" i="5"/>
  <c r="W170" i="5"/>
  <c r="BK170" i="5"/>
  <c r="N170" i="5"/>
  <c r="BI169" i="5"/>
  <c r="BH169" i="5"/>
  <c r="BG169" i="5"/>
  <c r="BF169" i="5"/>
  <c r="AA169" i="5"/>
  <c r="AA168" i="5" s="1"/>
  <c r="Y169" i="5"/>
  <c r="W169" i="5"/>
  <c r="BK169" i="5"/>
  <c r="N169" i="5"/>
  <c r="BE169" i="5" s="1"/>
  <c r="BI166" i="5"/>
  <c r="BH166" i="5"/>
  <c r="BG166" i="5"/>
  <c r="BF166" i="5"/>
  <c r="BE166" i="5"/>
  <c r="AA166" i="5"/>
  <c r="AA165" i="5" s="1"/>
  <c r="Y166" i="5"/>
  <c r="Y165" i="5" s="1"/>
  <c r="W166" i="5"/>
  <c r="W165" i="5" s="1"/>
  <c r="BK166" i="5"/>
  <c r="BK165" i="5" s="1"/>
  <c r="N165" i="5" s="1"/>
  <c r="N96" i="5" s="1"/>
  <c r="N166" i="5"/>
  <c r="BI164" i="5"/>
  <c r="BH164" i="5"/>
  <c r="BG164" i="5"/>
  <c r="BF164" i="5"/>
  <c r="AA164" i="5"/>
  <c r="Y164" i="5"/>
  <c r="W164" i="5"/>
  <c r="BK164" i="5"/>
  <c r="N164" i="5"/>
  <c r="BE164" i="5" s="1"/>
  <c r="BI163" i="5"/>
  <c r="BH163" i="5"/>
  <c r="BG163" i="5"/>
  <c r="BF163" i="5"/>
  <c r="AA163" i="5"/>
  <c r="Y163" i="5"/>
  <c r="W163" i="5"/>
  <c r="BK163" i="5"/>
  <c r="N163" i="5"/>
  <c r="BE163" i="5" s="1"/>
  <c r="BI162" i="5"/>
  <c r="BH162" i="5"/>
  <c r="BG162" i="5"/>
  <c r="BF162" i="5"/>
  <c r="AA162" i="5"/>
  <c r="Y162" i="5"/>
  <c r="W162" i="5"/>
  <c r="BK162" i="5"/>
  <c r="N162" i="5"/>
  <c r="BE162" i="5" s="1"/>
  <c r="BI161" i="5"/>
  <c r="BH161" i="5"/>
  <c r="BG161" i="5"/>
  <c r="BF161" i="5"/>
  <c r="AA161" i="5"/>
  <c r="Y161" i="5"/>
  <c r="W161" i="5"/>
  <c r="W160" i="5" s="1"/>
  <c r="BK161" i="5"/>
  <c r="N161" i="5"/>
  <c r="BE161" i="5" s="1"/>
  <c r="BI159" i="5"/>
  <c r="BH159" i="5"/>
  <c r="BG159" i="5"/>
  <c r="BF159" i="5"/>
  <c r="AA159" i="5"/>
  <c r="Y159" i="5"/>
  <c r="W159" i="5"/>
  <c r="BK159" i="5"/>
  <c r="N159" i="5"/>
  <c r="BE159" i="5" s="1"/>
  <c r="BI158" i="5"/>
  <c r="BH158" i="5"/>
  <c r="BG158" i="5"/>
  <c r="BF158" i="5"/>
  <c r="AA158" i="5"/>
  <c r="Y158" i="5"/>
  <c r="W158" i="5"/>
  <c r="BK158" i="5"/>
  <c r="N158" i="5"/>
  <c r="BE158" i="5" s="1"/>
  <c r="BI157" i="5"/>
  <c r="BH157" i="5"/>
  <c r="BG157" i="5"/>
  <c r="BF157" i="5"/>
  <c r="BE157" i="5"/>
  <c r="AA157" i="5"/>
  <c r="Y157" i="5"/>
  <c r="W157" i="5"/>
  <c r="BK157" i="5"/>
  <c r="N157" i="5"/>
  <c r="BI156" i="5"/>
  <c r="BH156" i="5"/>
  <c r="BG156" i="5"/>
  <c r="BF156" i="5"/>
  <c r="AA156" i="5"/>
  <c r="Y156" i="5"/>
  <c r="W156" i="5"/>
  <c r="BK156" i="5"/>
  <c r="N156" i="5"/>
  <c r="BE156" i="5" s="1"/>
  <c r="BI155" i="5"/>
  <c r="BH155" i="5"/>
  <c r="BG155" i="5"/>
  <c r="BF155" i="5"/>
  <c r="BE155" i="5"/>
  <c r="AA155" i="5"/>
  <c r="Y155" i="5"/>
  <c r="W155" i="5"/>
  <c r="W154" i="5" s="1"/>
  <c r="BK155" i="5"/>
  <c r="BK154" i="5" s="1"/>
  <c r="N154" i="5" s="1"/>
  <c r="N94" i="5" s="1"/>
  <c r="N155" i="5"/>
  <c r="BI153" i="5"/>
  <c r="BH153" i="5"/>
  <c r="BG153" i="5"/>
  <c r="BF153" i="5"/>
  <c r="AA153" i="5"/>
  <c r="Y153" i="5"/>
  <c r="W153" i="5"/>
  <c r="BK153" i="5"/>
  <c r="N153" i="5"/>
  <c r="BE153" i="5" s="1"/>
  <c r="BI152" i="5"/>
  <c r="BH152" i="5"/>
  <c r="BG152" i="5"/>
  <c r="BF152" i="5"/>
  <c r="AA152" i="5"/>
  <c r="Y152" i="5"/>
  <c r="W152" i="5"/>
  <c r="BK152" i="5"/>
  <c r="N152" i="5"/>
  <c r="BE152" i="5" s="1"/>
  <c r="BI151" i="5"/>
  <c r="BH151" i="5"/>
  <c r="BG151" i="5"/>
  <c r="BF151" i="5"/>
  <c r="AA151" i="5"/>
  <c r="Y151" i="5"/>
  <c r="W151" i="5"/>
  <c r="BK151" i="5"/>
  <c r="N151" i="5"/>
  <c r="BE151" i="5" s="1"/>
  <c r="BI150" i="5"/>
  <c r="BH150" i="5"/>
  <c r="BG150" i="5"/>
  <c r="BF150" i="5"/>
  <c r="AA150" i="5"/>
  <c r="Y150" i="5"/>
  <c r="W150" i="5"/>
  <c r="W149" i="5" s="1"/>
  <c r="BK150" i="5"/>
  <c r="N150" i="5"/>
  <c r="BE150" i="5" s="1"/>
  <c r="BI148" i="5"/>
  <c r="BH148" i="5"/>
  <c r="BG148" i="5"/>
  <c r="BF148" i="5"/>
  <c r="AA148" i="5"/>
  <c r="Y148" i="5"/>
  <c r="W148" i="5"/>
  <c r="BK148" i="5"/>
  <c r="N148" i="5"/>
  <c r="BE148" i="5" s="1"/>
  <c r="BI147" i="5"/>
  <c r="BH147" i="5"/>
  <c r="BG147" i="5"/>
  <c r="BF147" i="5"/>
  <c r="AA147" i="5"/>
  <c r="Y147" i="5"/>
  <c r="W147" i="5"/>
  <c r="BK147" i="5"/>
  <c r="N147" i="5"/>
  <c r="BE147" i="5" s="1"/>
  <c r="BI146" i="5"/>
  <c r="BH146" i="5"/>
  <c r="BG146" i="5"/>
  <c r="BF146" i="5"/>
  <c r="BE146" i="5"/>
  <c r="AA146" i="5"/>
  <c r="Y146" i="5"/>
  <c r="W146" i="5"/>
  <c r="BK146" i="5"/>
  <c r="N146" i="5"/>
  <c r="BI145" i="5"/>
  <c r="BH145" i="5"/>
  <c r="BG145" i="5"/>
  <c r="BF145" i="5"/>
  <c r="AA145" i="5"/>
  <c r="Y145" i="5"/>
  <c r="W145" i="5"/>
  <c r="BK145" i="5"/>
  <c r="N145" i="5"/>
  <c r="BE145" i="5" s="1"/>
  <c r="BI144" i="5"/>
  <c r="BH144" i="5"/>
  <c r="BG144" i="5"/>
  <c r="BF144" i="5"/>
  <c r="BE144" i="5"/>
  <c r="AA144" i="5"/>
  <c r="Y144" i="5"/>
  <c r="W144" i="5"/>
  <c r="BK144" i="5"/>
  <c r="N144" i="5"/>
  <c r="BI143" i="5"/>
  <c r="BH143" i="5"/>
  <c r="BG143" i="5"/>
  <c r="BF143" i="5"/>
  <c r="AA143" i="5"/>
  <c r="AA142" i="5" s="1"/>
  <c r="Y143" i="5"/>
  <c r="W143" i="5"/>
  <c r="BK143" i="5"/>
  <c r="N143" i="5"/>
  <c r="BE143" i="5" s="1"/>
  <c r="BI141" i="5"/>
  <c r="BH141" i="5"/>
  <c r="BG141" i="5"/>
  <c r="BF141" i="5"/>
  <c r="AA141" i="5"/>
  <c r="Y141" i="5"/>
  <c r="W141" i="5"/>
  <c r="BK141" i="5"/>
  <c r="N141" i="5"/>
  <c r="BE141" i="5" s="1"/>
  <c r="BI140" i="5"/>
  <c r="BH140" i="5"/>
  <c r="BG140" i="5"/>
  <c r="BF140" i="5"/>
  <c r="AA140" i="5"/>
  <c r="Y140" i="5"/>
  <c r="W140" i="5"/>
  <c r="BK140" i="5"/>
  <c r="N140" i="5"/>
  <c r="BE140" i="5" s="1"/>
  <c r="BI139" i="5"/>
  <c r="BH139" i="5"/>
  <c r="BG139" i="5"/>
  <c r="BF139" i="5"/>
  <c r="AA139" i="5"/>
  <c r="Y139" i="5"/>
  <c r="W139" i="5"/>
  <c r="BK139" i="5"/>
  <c r="N139" i="5"/>
  <c r="BE139" i="5" s="1"/>
  <c r="BI138" i="5"/>
  <c r="BH138" i="5"/>
  <c r="BG138" i="5"/>
  <c r="BF138" i="5"/>
  <c r="AA138" i="5"/>
  <c r="Y138" i="5"/>
  <c r="W138" i="5"/>
  <c r="BK138" i="5"/>
  <c r="N138" i="5"/>
  <c r="BE138" i="5" s="1"/>
  <c r="BI137" i="5"/>
  <c r="BH137" i="5"/>
  <c r="BG137" i="5"/>
  <c r="BF137" i="5"/>
  <c r="AA137" i="5"/>
  <c r="Y137" i="5"/>
  <c r="W137" i="5"/>
  <c r="BK137" i="5"/>
  <c r="N137" i="5"/>
  <c r="BE137" i="5" s="1"/>
  <c r="BI136" i="5"/>
  <c r="BH136" i="5"/>
  <c r="BG136" i="5"/>
  <c r="BF136" i="5"/>
  <c r="AA136" i="5"/>
  <c r="Y136" i="5"/>
  <c r="W136" i="5"/>
  <c r="BK136" i="5"/>
  <c r="N136" i="5"/>
  <c r="BE136" i="5" s="1"/>
  <c r="BI135" i="5"/>
  <c r="BH135" i="5"/>
  <c r="BG135" i="5"/>
  <c r="BF135" i="5"/>
  <c r="AA135" i="5"/>
  <c r="Y135" i="5"/>
  <c r="W135" i="5"/>
  <c r="BK135" i="5"/>
  <c r="N135" i="5"/>
  <c r="BE135" i="5" s="1"/>
  <c r="BI134" i="5"/>
  <c r="BH134" i="5"/>
  <c r="BG134" i="5"/>
  <c r="BF134" i="5"/>
  <c r="AA134" i="5"/>
  <c r="Y134" i="5"/>
  <c r="W134" i="5"/>
  <c r="BK134" i="5"/>
  <c r="N134" i="5"/>
  <c r="BE134" i="5" s="1"/>
  <c r="BI133" i="5"/>
  <c r="BH133" i="5"/>
  <c r="BG133" i="5"/>
  <c r="BF133" i="5"/>
  <c r="AA133" i="5"/>
  <c r="Y133" i="5"/>
  <c r="W133" i="5"/>
  <c r="BK133" i="5"/>
  <c r="N133" i="5"/>
  <c r="BE133" i="5" s="1"/>
  <c r="BI132" i="5"/>
  <c r="BH132" i="5"/>
  <c r="BG132" i="5"/>
  <c r="BF132" i="5"/>
  <c r="AA132" i="5"/>
  <c r="Y132" i="5"/>
  <c r="W132" i="5"/>
  <c r="BK132" i="5"/>
  <c r="N132" i="5"/>
  <c r="BE132" i="5" s="1"/>
  <c r="BI131" i="5"/>
  <c r="BH131" i="5"/>
  <c r="BG131" i="5"/>
  <c r="BF131" i="5"/>
  <c r="BE131" i="5"/>
  <c r="AA131" i="5"/>
  <c r="Y131" i="5"/>
  <c r="W131" i="5"/>
  <c r="BK131" i="5"/>
  <c r="N131" i="5"/>
  <c r="BI130" i="5"/>
  <c r="BH130" i="5"/>
  <c r="BG130" i="5"/>
  <c r="BF130" i="5"/>
  <c r="AA130" i="5"/>
  <c r="Y130" i="5"/>
  <c r="W130" i="5"/>
  <c r="BK130" i="5"/>
  <c r="N130" i="5"/>
  <c r="BE130" i="5" s="1"/>
  <c r="BI129" i="5"/>
  <c r="BH129" i="5"/>
  <c r="BG129" i="5"/>
  <c r="BF129" i="5"/>
  <c r="AA129" i="5"/>
  <c r="Y129" i="5"/>
  <c r="W129" i="5"/>
  <c r="BK129" i="5"/>
  <c r="N129" i="5"/>
  <c r="BE129" i="5" s="1"/>
  <c r="BI128" i="5"/>
  <c r="BH128" i="5"/>
  <c r="BG128" i="5"/>
  <c r="BF128" i="5"/>
  <c r="AA128" i="5"/>
  <c r="Y128" i="5"/>
  <c r="W128" i="5"/>
  <c r="BK128" i="5"/>
  <c r="N128" i="5"/>
  <c r="BE128" i="5" s="1"/>
  <c r="BI127" i="5"/>
  <c r="BH127" i="5"/>
  <c r="BG127" i="5"/>
  <c r="BF127" i="5"/>
  <c r="BE127" i="5"/>
  <c r="AA127" i="5"/>
  <c r="Y127" i="5"/>
  <c r="W127" i="5"/>
  <c r="W126" i="5" s="1"/>
  <c r="BK127" i="5"/>
  <c r="N127" i="5"/>
  <c r="F121" i="5"/>
  <c r="F120" i="5"/>
  <c r="F118" i="5"/>
  <c r="F116" i="5"/>
  <c r="M29" i="5"/>
  <c r="AS93" i="1" s="1"/>
  <c r="F85" i="5"/>
  <c r="F84" i="5"/>
  <c r="F82" i="5"/>
  <c r="F80" i="5"/>
  <c r="O19" i="5"/>
  <c r="E19" i="5"/>
  <c r="M84" i="5" s="1"/>
  <c r="O18" i="5"/>
  <c r="E13" i="5"/>
  <c r="M82" i="5"/>
  <c r="F6" i="5"/>
  <c r="F78" i="5" s="1"/>
  <c r="AY91" i="1"/>
  <c r="AX91" i="1"/>
  <c r="BI229" i="4"/>
  <c r="BH229" i="4"/>
  <c r="BG229" i="4"/>
  <c r="BF229" i="4"/>
  <c r="BE229" i="4"/>
  <c r="AA229" i="4"/>
  <c r="AA228" i="4" s="1"/>
  <c r="Y229" i="4"/>
  <c r="Y228" i="4" s="1"/>
  <c r="W229" i="4"/>
  <c r="W228" i="4" s="1"/>
  <c r="BK229" i="4"/>
  <c r="BK228" i="4" s="1"/>
  <c r="N228" i="4" s="1"/>
  <c r="N94" i="4" s="1"/>
  <c r="N229" i="4"/>
  <c r="BI227" i="4"/>
  <c r="BH227" i="4"/>
  <c r="BG227" i="4"/>
  <c r="BF227" i="4"/>
  <c r="AA227" i="4"/>
  <c r="Y227" i="4"/>
  <c r="W227" i="4"/>
  <c r="BK227" i="4"/>
  <c r="N227" i="4"/>
  <c r="BE227" i="4" s="1"/>
  <c r="BI226" i="4"/>
  <c r="BH226" i="4"/>
  <c r="BG226" i="4"/>
  <c r="BF226" i="4"/>
  <c r="AA226" i="4"/>
  <c r="Y226" i="4"/>
  <c r="W226" i="4"/>
  <c r="BK226" i="4"/>
  <c r="N226" i="4"/>
  <c r="BE226" i="4" s="1"/>
  <c r="BI225" i="4"/>
  <c r="BH225" i="4"/>
  <c r="BG225" i="4"/>
  <c r="BF225" i="4"/>
  <c r="AA225" i="4"/>
  <c r="Y225" i="4"/>
  <c r="W225" i="4"/>
  <c r="BK225" i="4"/>
  <c r="N225" i="4"/>
  <c r="BE225" i="4" s="1"/>
  <c r="BI224" i="4"/>
  <c r="BH224" i="4"/>
  <c r="BG224" i="4"/>
  <c r="BF224" i="4"/>
  <c r="AA224" i="4"/>
  <c r="Y224" i="4"/>
  <c r="W224" i="4"/>
  <c r="BK224" i="4"/>
  <c r="N224" i="4"/>
  <c r="BE224" i="4" s="1"/>
  <c r="BI223" i="4"/>
  <c r="BH223" i="4"/>
  <c r="BG223" i="4"/>
  <c r="BF223" i="4"/>
  <c r="AA223" i="4"/>
  <c r="Y223" i="4"/>
  <c r="W223" i="4"/>
  <c r="BK223" i="4"/>
  <c r="N223" i="4"/>
  <c r="BE223" i="4" s="1"/>
  <c r="BI222" i="4"/>
  <c r="BH222" i="4"/>
  <c r="BG222" i="4"/>
  <c r="BF222" i="4"/>
  <c r="AA222" i="4"/>
  <c r="Y222" i="4"/>
  <c r="W222" i="4"/>
  <c r="BK222" i="4"/>
  <c r="N222" i="4"/>
  <c r="BE222" i="4" s="1"/>
  <c r="BI221" i="4"/>
  <c r="BH221" i="4"/>
  <c r="BG221" i="4"/>
  <c r="BF221" i="4"/>
  <c r="AA221" i="4"/>
  <c r="Y221" i="4"/>
  <c r="W221" i="4"/>
  <c r="BK221" i="4"/>
  <c r="N221" i="4"/>
  <c r="BE221" i="4" s="1"/>
  <c r="BI220" i="4"/>
  <c r="BH220" i="4"/>
  <c r="BG220" i="4"/>
  <c r="BF220" i="4"/>
  <c r="AA220" i="4"/>
  <c r="Y220" i="4"/>
  <c r="W220" i="4"/>
  <c r="BK220" i="4"/>
  <c r="N220" i="4"/>
  <c r="BE220" i="4" s="1"/>
  <c r="BI219" i="4"/>
  <c r="BH219" i="4"/>
  <c r="BG219" i="4"/>
  <c r="BF219" i="4"/>
  <c r="AA219" i="4"/>
  <c r="Y219" i="4"/>
  <c r="W219" i="4"/>
  <c r="BK219" i="4"/>
  <c r="N219" i="4"/>
  <c r="BE219" i="4" s="1"/>
  <c r="BI218" i="4"/>
  <c r="BH218" i="4"/>
  <c r="BG218" i="4"/>
  <c r="BF218" i="4"/>
  <c r="AA218" i="4"/>
  <c r="Y218" i="4"/>
  <c r="W218" i="4"/>
  <c r="BK218" i="4"/>
  <c r="N218" i="4"/>
  <c r="BE218" i="4" s="1"/>
  <c r="BI217" i="4"/>
  <c r="BH217" i="4"/>
  <c r="BG217" i="4"/>
  <c r="BF217" i="4"/>
  <c r="AA217" i="4"/>
  <c r="Y217" i="4"/>
  <c r="W217" i="4"/>
  <c r="BK217" i="4"/>
  <c r="N217" i="4"/>
  <c r="BE217" i="4" s="1"/>
  <c r="BI216" i="4"/>
  <c r="BH216" i="4"/>
  <c r="BG216" i="4"/>
  <c r="BF216" i="4"/>
  <c r="AA216" i="4"/>
  <c r="Y216" i="4"/>
  <c r="W216" i="4"/>
  <c r="BK216" i="4"/>
  <c r="N216" i="4"/>
  <c r="BE216" i="4" s="1"/>
  <c r="BI215" i="4"/>
  <c r="BH215" i="4"/>
  <c r="BG215" i="4"/>
  <c r="BF215" i="4"/>
  <c r="AA215" i="4"/>
  <c r="Y215" i="4"/>
  <c r="W215" i="4"/>
  <c r="BK215" i="4"/>
  <c r="N215" i="4"/>
  <c r="BE215" i="4" s="1"/>
  <c r="BI214" i="4"/>
  <c r="BH214" i="4"/>
  <c r="BG214" i="4"/>
  <c r="BF214" i="4"/>
  <c r="AA214" i="4"/>
  <c r="Y214" i="4"/>
  <c r="W214" i="4"/>
  <c r="BK214" i="4"/>
  <c r="N214" i="4"/>
  <c r="BE214" i="4" s="1"/>
  <c r="BI213" i="4"/>
  <c r="BH213" i="4"/>
  <c r="BG213" i="4"/>
  <c r="BF213" i="4"/>
  <c r="AA213" i="4"/>
  <c r="Y213" i="4"/>
  <c r="W213" i="4"/>
  <c r="BK213" i="4"/>
  <c r="N213" i="4"/>
  <c r="BE213" i="4" s="1"/>
  <c r="BI212" i="4"/>
  <c r="BH212" i="4"/>
  <c r="BG212" i="4"/>
  <c r="BF212" i="4"/>
  <c r="BE212" i="4"/>
  <c r="AA212" i="4"/>
  <c r="Y212" i="4"/>
  <c r="W212" i="4"/>
  <c r="BK212" i="4"/>
  <c r="N212" i="4"/>
  <c r="BI211" i="4"/>
  <c r="BH211" i="4"/>
  <c r="BG211" i="4"/>
  <c r="BF211" i="4"/>
  <c r="AA211" i="4"/>
  <c r="Y211" i="4"/>
  <c r="W211" i="4"/>
  <c r="BK211" i="4"/>
  <c r="N211" i="4"/>
  <c r="BE211" i="4" s="1"/>
  <c r="BI210" i="4"/>
  <c r="BH210" i="4"/>
  <c r="BG210" i="4"/>
  <c r="BF210" i="4"/>
  <c r="AA210" i="4"/>
  <c r="Y210" i="4"/>
  <c r="W210" i="4"/>
  <c r="BK210" i="4"/>
  <c r="N210" i="4"/>
  <c r="BE210" i="4" s="1"/>
  <c r="BI209" i="4"/>
  <c r="BH209" i="4"/>
  <c r="BG209" i="4"/>
  <c r="BF209" i="4"/>
  <c r="AA209" i="4"/>
  <c r="Y209" i="4"/>
  <c r="W209" i="4"/>
  <c r="BK209" i="4"/>
  <c r="N209" i="4"/>
  <c r="BE209" i="4" s="1"/>
  <c r="BI208" i="4"/>
  <c r="BH208" i="4"/>
  <c r="BG208" i="4"/>
  <c r="BF208" i="4"/>
  <c r="BE208" i="4"/>
  <c r="AA208" i="4"/>
  <c r="Y208" i="4"/>
  <c r="W208" i="4"/>
  <c r="BK208" i="4"/>
  <c r="N208" i="4"/>
  <c r="BI207" i="4"/>
  <c r="BH207" i="4"/>
  <c r="BG207" i="4"/>
  <c r="BF207" i="4"/>
  <c r="AA207" i="4"/>
  <c r="Y207" i="4"/>
  <c r="W207" i="4"/>
  <c r="BK207" i="4"/>
  <c r="N207" i="4"/>
  <c r="BE207" i="4" s="1"/>
  <c r="BI206" i="4"/>
  <c r="BH206" i="4"/>
  <c r="BG206" i="4"/>
  <c r="BF206" i="4"/>
  <c r="AA206" i="4"/>
  <c r="Y206" i="4"/>
  <c r="W206" i="4"/>
  <c r="BK206" i="4"/>
  <c r="N206" i="4"/>
  <c r="BE206" i="4" s="1"/>
  <c r="BI205" i="4"/>
  <c r="BH205" i="4"/>
  <c r="BG205" i="4"/>
  <c r="BF205" i="4"/>
  <c r="AA205" i="4"/>
  <c r="Y205" i="4"/>
  <c r="W205" i="4"/>
  <c r="BK205" i="4"/>
  <c r="N205" i="4"/>
  <c r="BE205" i="4" s="1"/>
  <c r="BI204" i="4"/>
  <c r="BH204" i="4"/>
  <c r="BG204" i="4"/>
  <c r="BF204" i="4"/>
  <c r="AA204" i="4"/>
  <c r="Y204" i="4"/>
  <c r="W204" i="4"/>
  <c r="BK204" i="4"/>
  <c r="N204" i="4"/>
  <c r="BE204" i="4" s="1"/>
  <c r="BI203" i="4"/>
  <c r="BH203" i="4"/>
  <c r="BG203" i="4"/>
  <c r="BF203" i="4"/>
  <c r="AA203" i="4"/>
  <c r="Y203" i="4"/>
  <c r="W203" i="4"/>
  <c r="BK203" i="4"/>
  <c r="N203" i="4"/>
  <c r="BE203" i="4" s="1"/>
  <c r="BI202" i="4"/>
  <c r="BH202" i="4"/>
  <c r="BG202" i="4"/>
  <c r="BF202" i="4"/>
  <c r="AA202" i="4"/>
  <c r="Y202" i="4"/>
  <c r="W202" i="4"/>
  <c r="BK202" i="4"/>
  <c r="N202" i="4"/>
  <c r="BE202" i="4" s="1"/>
  <c r="BI201" i="4"/>
  <c r="BH201" i="4"/>
  <c r="BG201" i="4"/>
  <c r="BF201" i="4"/>
  <c r="AA201" i="4"/>
  <c r="Y201" i="4"/>
  <c r="W201" i="4"/>
  <c r="BK201" i="4"/>
  <c r="N201" i="4"/>
  <c r="BE201" i="4" s="1"/>
  <c r="BI200" i="4"/>
  <c r="BH200" i="4"/>
  <c r="BG200" i="4"/>
  <c r="BF200" i="4"/>
  <c r="AA200" i="4"/>
  <c r="Y200" i="4"/>
  <c r="Y199" i="4" s="1"/>
  <c r="W200" i="4"/>
  <c r="BK200" i="4"/>
  <c r="N200" i="4"/>
  <c r="BE200" i="4" s="1"/>
  <c r="BI198" i="4"/>
  <c r="BH198" i="4"/>
  <c r="BG198" i="4"/>
  <c r="BF198" i="4"/>
  <c r="BE198" i="4"/>
  <c r="AA198" i="4"/>
  <c r="Y198" i="4"/>
  <c r="W198" i="4"/>
  <c r="BK198" i="4"/>
  <c r="N198" i="4"/>
  <c r="BI197" i="4"/>
  <c r="BH197" i="4"/>
  <c r="BG197" i="4"/>
  <c r="BF197" i="4"/>
  <c r="AA197" i="4"/>
  <c r="Y197" i="4"/>
  <c r="W197" i="4"/>
  <c r="BK197" i="4"/>
  <c r="N197" i="4"/>
  <c r="BE197" i="4" s="1"/>
  <c r="BI196" i="4"/>
  <c r="BH196" i="4"/>
  <c r="BG196" i="4"/>
  <c r="BF196" i="4"/>
  <c r="AA196" i="4"/>
  <c r="Y196" i="4"/>
  <c r="W196" i="4"/>
  <c r="BK196" i="4"/>
  <c r="N196" i="4"/>
  <c r="BE196" i="4" s="1"/>
  <c r="BI195" i="4"/>
  <c r="BH195" i="4"/>
  <c r="BG195" i="4"/>
  <c r="BF195" i="4"/>
  <c r="AA195" i="4"/>
  <c r="Y195" i="4"/>
  <c r="W195" i="4"/>
  <c r="BK195" i="4"/>
  <c r="N195" i="4"/>
  <c r="BE195" i="4" s="1"/>
  <c r="BI194" i="4"/>
  <c r="BH194" i="4"/>
  <c r="BG194" i="4"/>
  <c r="BF194" i="4"/>
  <c r="BE194" i="4"/>
  <c r="AA194" i="4"/>
  <c r="Y194" i="4"/>
  <c r="W194" i="4"/>
  <c r="BK194" i="4"/>
  <c r="N194" i="4"/>
  <c r="BI193" i="4"/>
  <c r="BH193" i="4"/>
  <c r="BG193" i="4"/>
  <c r="BF193" i="4"/>
  <c r="AA193" i="4"/>
  <c r="Y193" i="4"/>
  <c r="W193" i="4"/>
  <c r="BK193" i="4"/>
  <c r="N193" i="4"/>
  <c r="BE193" i="4" s="1"/>
  <c r="BI192" i="4"/>
  <c r="BH192" i="4"/>
  <c r="BG192" i="4"/>
  <c r="BF192" i="4"/>
  <c r="AA192" i="4"/>
  <c r="Y192" i="4"/>
  <c r="W192" i="4"/>
  <c r="BK192" i="4"/>
  <c r="N192" i="4"/>
  <c r="BE192" i="4" s="1"/>
  <c r="BI191" i="4"/>
  <c r="BH191" i="4"/>
  <c r="BG191" i="4"/>
  <c r="BF191" i="4"/>
  <c r="AA191" i="4"/>
  <c r="Y191" i="4"/>
  <c r="W191" i="4"/>
  <c r="BK191" i="4"/>
  <c r="N191" i="4"/>
  <c r="BE191" i="4" s="1"/>
  <c r="BI190" i="4"/>
  <c r="BH190" i="4"/>
  <c r="BG190" i="4"/>
  <c r="BF190" i="4"/>
  <c r="AA190" i="4"/>
  <c r="Y190" i="4"/>
  <c r="W190" i="4"/>
  <c r="BK190" i="4"/>
  <c r="N190" i="4"/>
  <c r="BE190" i="4" s="1"/>
  <c r="BI189" i="4"/>
  <c r="BH189" i="4"/>
  <c r="BG189" i="4"/>
  <c r="BF189" i="4"/>
  <c r="AA189" i="4"/>
  <c r="AA188" i="4" s="1"/>
  <c r="Y189" i="4"/>
  <c r="W189" i="4"/>
  <c r="BK189" i="4"/>
  <c r="N189" i="4"/>
  <c r="BE189" i="4" s="1"/>
  <c r="BI187" i="4"/>
  <c r="BH187" i="4"/>
  <c r="BG187" i="4"/>
  <c r="BF187" i="4"/>
  <c r="AA187" i="4"/>
  <c r="Y187" i="4"/>
  <c r="W187" i="4"/>
  <c r="BK187" i="4"/>
  <c r="N187" i="4"/>
  <c r="BE187" i="4" s="1"/>
  <c r="BI186" i="4"/>
  <c r="BH186" i="4"/>
  <c r="BG186" i="4"/>
  <c r="BF186" i="4"/>
  <c r="AA186" i="4"/>
  <c r="Y186" i="4"/>
  <c r="W186" i="4"/>
  <c r="BK186" i="4"/>
  <c r="N186" i="4"/>
  <c r="BE186" i="4" s="1"/>
  <c r="BI185" i="4"/>
  <c r="BH185" i="4"/>
  <c r="BG185" i="4"/>
  <c r="BF185" i="4"/>
  <c r="AA185" i="4"/>
  <c r="Y185" i="4"/>
  <c r="W185" i="4"/>
  <c r="BK185" i="4"/>
  <c r="N185" i="4"/>
  <c r="BE185" i="4" s="1"/>
  <c r="BI184" i="4"/>
  <c r="BH184" i="4"/>
  <c r="BG184" i="4"/>
  <c r="BF184" i="4"/>
  <c r="AA184" i="4"/>
  <c r="Y184" i="4"/>
  <c r="W184" i="4"/>
  <c r="BK184" i="4"/>
  <c r="N184" i="4"/>
  <c r="BE184" i="4" s="1"/>
  <c r="BI183" i="4"/>
  <c r="BH183" i="4"/>
  <c r="BG183" i="4"/>
  <c r="BF183" i="4"/>
  <c r="AA183" i="4"/>
  <c r="Y183" i="4"/>
  <c r="W183" i="4"/>
  <c r="BK183" i="4"/>
  <c r="N183" i="4"/>
  <c r="BE183" i="4" s="1"/>
  <c r="BI182" i="4"/>
  <c r="BH182" i="4"/>
  <c r="BG182" i="4"/>
  <c r="BF182" i="4"/>
  <c r="AA182" i="4"/>
  <c r="Y182" i="4"/>
  <c r="W182" i="4"/>
  <c r="BK182" i="4"/>
  <c r="N182" i="4"/>
  <c r="BE182" i="4" s="1"/>
  <c r="BI181" i="4"/>
  <c r="BH181" i="4"/>
  <c r="BG181" i="4"/>
  <c r="BF181" i="4"/>
  <c r="BE181" i="4"/>
  <c r="AA181" i="4"/>
  <c r="Y181" i="4"/>
  <c r="W181" i="4"/>
  <c r="BK181" i="4"/>
  <c r="N181" i="4"/>
  <c r="BI180" i="4"/>
  <c r="BH180" i="4"/>
  <c r="BG180" i="4"/>
  <c r="BF180" i="4"/>
  <c r="AA180" i="4"/>
  <c r="Y180" i="4"/>
  <c r="W180" i="4"/>
  <c r="BK180" i="4"/>
  <c r="N180" i="4"/>
  <c r="BE180" i="4" s="1"/>
  <c r="BI179" i="4"/>
  <c r="BH179" i="4"/>
  <c r="BG179" i="4"/>
  <c r="BF179" i="4"/>
  <c r="AA179" i="4"/>
  <c r="Y179" i="4"/>
  <c r="W179" i="4"/>
  <c r="BK179" i="4"/>
  <c r="N179" i="4"/>
  <c r="BE179" i="4" s="1"/>
  <c r="BI178" i="4"/>
  <c r="BH178" i="4"/>
  <c r="BG178" i="4"/>
  <c r="BF178" i="4"/>
  <c r="AA178" i="4"/>
  <c r="Y178" i="4"/>
  <c r="W178" i="4"/>
  <c r="BK178" i="4"/>
  <c r="N178" i="4"/>
  <c r="BE178" i="4" s="1"/>
  <c r="BI177" i="4"/>
  <c r="BH177" i="4"/>
  <c r="BG177" i="4"/>
  <c r="BF177" i="4"/>
  <c r="BE177" i="4"/>
  <c r="AA177" i="4"/>
  <c r="Y177" i="4"/>
  <c r="W177" i="4"/>
  <c r="BK177" i="4"/>
  <c r="N177" i="4"/>
  <c r="BI176" i="4"/>
  <c r="BH176" i="4"/>
  <c r="BG176" i="4"/>
  <c r="BF176" i="4"/>
  <c r="AA176" i="4"/>
  <c r="Y176" i="4"/>
  <c r="W176" i="4"/>
  <c r="BK176" i="4"/>
  <c r="N176" i="4"/>
  <c r="BE176" i="4" s="1"/>
  <c r="BI175" i="4"/>
  <c r="BH175" i="4"/>
  <c r="BG175" i="4"/>
  <c r="BF175" i="4"/>
  <c r="AA175" i="4"/>
  <c r="Y175" i="4"/>
  <c r="W175" i="4"/>
  <c r="BK175" i="4"/>
  <c r="N175" i="4"/>
  <c r="BE175" i="4" s="1"/>
  <c r="BI174" i="4"/>
  <c r="BH174" i="4"/>
  <c r="BG174" i="4"/>
  <c r="BF174" i="4"/>
  <c r="AA174" i="4"/>
  <c r="Y174" i="4"/>
  <c r="W174" i="4"/>
  <c r="BK174" i="4"/>
  <c r="N174" i="4"/>
  <c r="BE174" i="4" s="1"/>
  <c r="BI173" i="4"/>
  <c r="BH173" i="4"/>
  <c r="BG173" i="4"/>
  <c r="BF173" i="4"/>
  <c r="AA173" i="4"/>
  <c r="Y173" i="4"/>
  <c r="W173" i="4"/>
  <c r="BK173" i="4"/>
  <c r="N173" i="4"/>
  <c r="BE173" i="4" s="1"/>
  <c r="BI172" i="4"/>
  <c r="BH172" i="4"/>
  <c r="BG172" i="4"/>
  <c r="BF172" i="4"/>
  <c r="AA172" i="4"/>
  <c r="Y172" i="4"/>
  <c r="W172" i="4"/>
  <c r="BK172" i="4"/>
  <c r="N172" i="4"/>
  <c r="BE172" i="4" s="1"/>
  <c r="BI171" i="4"/>
  <c r="BH171" i="4"/>
  <c r="BG171" i="4"/>
  <c r="BF171" i="4"/>
  <c r="AA171" i="4"/>
  <c r="Y171" i="4"/>
  <c r="W171" i="4"/>
  <c r="BK171" i="4"/>
  <c r="N171" i="4"/>
  <c r="BE171" i="4" s="1"/>
  <c r="BI170" i="4"/>
  <c r="BH170" i="4"/>
  <c r="BG170" i="4"/>
  <c r="BF170" i="4"/>
  <c r="AA170" i="4"/>
  <c r="Y170" i="4"/>
  <c r="W170" i="4"/>
  <c r="BK170" i="4"/>
  <c r="N170" i="4"/>
  <c r="BE170" i="4" s="1"/>
  <c r="BI169" i="4"/>
  <c r="BH169" i="4"/>
  <c r="BG169" i="4"/>
  <c r="BF169" i="4"/>
  <c r="AA169" i="4"/>
  <c r="Y169" i="4"/>
  <c r="W169" i="4"/>
  <c r="BK169" i="4"/>
  <c r="N169" i="4"/>
  <c r="BE169" i="4" s="1"/>
  <c r="BI168" i="4"/>
  <c r="BH168" i="4"/>
  <c r="BG168" i="4"/>
  <c r="BF168" i="4"/>
  <c r="AA168" i="4"/>
  <c r="Y168" i="4"/>
  <c r="W168" i="4"/>
  <c r="BK168" i="4"/>
  <c r="N168" i="4"/>
  <c r="BE168" i="4" s="1"/>
  <c r="BI167" i="4"/>
  <c r="BH167" i="4"/>
  <c r="BG167" i="4"/>
  <c r="BF167" i="4"/>
  <c r="AA167" i="4"/>
  <c r="Y167" i="4"/>
  <c r="W167" i="4"/>
  <c r="BK167" i="4"/>
  <c r="N167" i="4"/>
  <c r="BE167" i="4" s="1"/>
  <c r="BI166" i="4"/>
  <c r="BH166" i="4"/>
  <c r="BG166" i="4"/>
  <c r="BF166" i="4"/>
  <c r="AA166" i="4"/>
  <c r="Y166" i="4"/>
  <c r="W166" i="4"/>
  <c r="BK166" i="4"/>
  <c r="N166" i="4"/>
  <c r="BE166" i="4" s="1"/>
  <c r="BI165" i="4"/>
  <c r="BH165" i="4"/>
  <c r="BG165" i="4"/>
  <c r="BF165" i="4"/>
  <c r="BE165" i="4"/>
  <c r="AA165" i="4"/>
  <c r="Y165" i="4"/>
  <c r="W165" i="4"/>
  <c r="BK165" i="4"/>
  <c r="N165" i="4"/>
  <c r="BI164" i="4"/>
  <c r="BH164" i="4"/>
  <c r="BG164" i="4"/>
  <c r="BF164" i="4"/>
  <c r="AA164" i="4"/>
  <c r="Y164" i="4"/>
  <c r="W164" i="4"/>
  <c r="BK164" i="4"/>
  <c r="N164" i="4"/>
  <c r="BE164" i="4" s="1"/>
  <c r="BI163" i="4"/>
  <c r="BH163" i="4"/>
  <c r="BG163" i="4"/>
  <c r="BF163" i="4"/>
  <c r="AA163" i="4"/>
  <c r="Y163" i="4"/>
  <c r="W163" i="4"/>
  <c r="BK163" i="4"/>
  <c r="N163" i="4"/>
  <c r="BE163" i="4" s="1"/>
  <c r="BI162" i="4"/>
  <c r="BH162" i="4"/>
  <c r="BG162" i="4"/>
  <c r="BF162" i="4"/>
  <c r="AA162" i="4"/>
  <c r="Y162" i="4"/>
  <c r="W162" i="4"/>
  <c r="BK162" i="4"/>
  <c r="N162" i="4"/>
  <c r="BE162" i="4" s="1"/>
  <c r="BI161" i="4"/>
  <c r="BH161" i="4"/>
  <c r="BG161" i="4"/>
  <c r="BF161" i="4"/>
  <c r="BE161" i="4"/>
  <c r="AA161" i="4"/>
  <c r="Y161" i="4"/>
  <c r="W161" i="4"/>
  <c r="BK161" i="4"/>
  <c r="N161" i="4"/>
  <c r="BI160" i="4"/>
  <c r="BH160" i="4"/>
  <c r="BG160" i="4"/>
  <c r="BF160" i="4"/>
  <c r="AA160" i="4"/>
  <c r="Y160" i="4"/>
  <c r="W160" i="4"/>
  <c r="BK160" i="4"/>
  <c r="N160" i="4"/>
  <c r="BE160" i="4" s="1"/>
  <c r="BI159" i="4"/>
  <c r="BH159" i="4"/>
  <c r="BG159" i="4"/>
  <c r="BF159" i="4"/>
  <c r="AA159" i="4"/>
  <c r="Y159" i="4"/>
  <c r="W159" i="4"/>
  <c r="BK159" i="4"/>
  <c r="N159" i="4"/>
  <c r="BE159" i="4" s="1"/>
  <c r="BI158" i="4"/>
  <c r="BH158" i="4"/>
  <c r="BG158" i="4"/>
  <c r="BF158" i="4"/>
  <c r="AA158" i="4"/>
  <c r="Y158" i="4"/>
  <c r="W158" i="4"/>
  <c r="BK158" i="4"/>
  <c r="N158" i="4"/>
  <c r="BE158" i="4" s="1"/>
  <c r="BI157" i="4"/>
  <c r="BH157" i="4"/>
  <c r="BG157" i="4"/>
  <c r="BF157" i="4"/>
  <c r="BE157" i="4"/>
  <c r="AA157" i="4"/>
  <c r="Y157" i="4"/>
  <c r="W157" i="4"/>
  <c r="BK157" i="4"/>
  <c r="N157" i="4"/>
  <c r="BI156" i="4"/>
  <c r="BH156" i="4"/>
  <c r="BG156" i="4"/>
  <c r="BF156" i="4"/>
  <c r="AA156" i="4"/>
  <c r="Y156" i="4"/>
  <c r="W156" i="4"/>
  <c r="BK156" i="4"/>
  <c r="N156" i="4"/>
  <c r="BE156" i="4" s="1"/>
  <c r="BI155" i="4"/>
  <c r="BH155" i="4"/>
  <c r="BG155" i="4"/>
  <c r="BF155" i="4"/>
  <c r="AA155" i="4"/>
  <c r="Y155" i="4"/>
  <c r="W155" i="4"/>
  <c r="BK155" i="4"/>
  <c r="N155" i="4"/>
  <c r="BE155" i="4" s="1"/>
  <c r="BI154" i="4"/>
  <c r="BH154" i="4"/>
  <c r="BG154" i="4"/>
  <c r="BF154" i="4"/>
  <c r="AA154" i="4"/>
  <c r="Y154" i="4"/>
  <c r="W154" i="4"/>
  <c r="BK154" i="4"/>
  <c r="N154" i="4"/>
  <c r="BE154" i="4" s="1"/>
  <c r="BI153" i="4"/>
  <c r="BH153" i="4"/>
  <c r="BG153" i="4"/>
  <c r="BF153" i="4"/>
  <c r="AA153" i="4"/>
  <c r="Y153" i="4"/>
  <c r="W153" i="4"/>
  <c r="BK153" i="4"/>
  <c r="N153" i="4"/>
  <c r="BE153" i="4" s="1"/>
  <c r="BI152" i="4"/>
  <c r="BH152" i="4"/>
  <c r="BG152" i="4"/>
  <c r="BF152" i="4"/>
  <c r="AA152" i="4"/>
  <c r="Y152" i="4"/>
  <c r="W152" i="4"/>
  <c r="BK152" i="4"/>
  <c r="N152" i="4"/>
  <c r="BE152" i="4" s="1"/>
  <c r="BI151" i="4"/>
  <c r="BH151" i="4"/>
  <c r="BG151" i="4"/>
  <c r="BF151" i="4"/>
  <c r="AA151" i="4"/>
  <c r="Y151" i="4"/>
  <c r="W151" i="4"/>
  <c r="BK151" i="4"/>
  <c r="N151" i="4"/>
  <c r="BE151" i="4" s="1"/>
  <c r="BI150" i="4"/>
  <c r="BH150" i="4"/>
  <c r="BG150" i="4"/>
  <c r="BF150" i="4"/>
  <c r="AA150" i="4"/>
  <c r="Y150" i="4"/>
  <c r="W150" i="4"/>
  <c r="BK150" i="4"/>
  <c r="N150" i="4"/>
  <c r="BE150" i="4" s="1"/>
  <c r="BI149" i="4"/>
  <c r="BH149" i="4"/>
  <c r="BG149" i="4"/>
  <c r="BF149" i="4"/>
  <c r="BE149" i="4"/>
  <c r="AA149" i="4"/>
  <c r="Y149" i="4"/>
  <c r="W149" i="4"/>
  <c r="BK149" i="4"/>
  <c r="N149" i="4"/>
  <c r="BI148" i="4"/>
  <c r="BH148" i="4"/>
  <c r="BG148" i="4"/>
  <c r="BF148" i="4"/>
  <c r="AA148" i="4"/>
  <c r="Y148" i="4"/>
  <c r="W148" i="4"/>
  <c r="BK148" i="4"/>
  <c r="N148" i="4"/>
  <c r="BE148" i="4" s="1"/>
  <c r="BI147" i="4"/>
  <c r="BH147" i="4"/>
  <c r="BG147" i="4"/>
  <c r="BF147" i="4"/>
  <c r="AA147" i="4"/>
  <c r="Y147" i="4"/>
  <c r="W147" i="4"/>
  <c r="BK147" i="4"/>
  <c r="N147" i="4"/>
  <c r="BE147" i="4" s="1"/>
  <c r="BI146" i="4"/>
  <c r="BH146" i="4"/>
  <c r="BG146" i="4"/>
  <c r="BF146" i="4"/>
  <c r="AA146" i="4"/>
  <c r="Y146" i="4"/>
  <c r="W146" i="4"/>
  <c r="BK146" i="4"/>
  <c r="N146" i="4"/>
  <c r="BE146" i="4" s="1"/>
  <c r="BI145" i="4"/>
  <c r="BH145" i="4"/>
  <c r="BG145" i="4"/>
  <c r="BF145" i="4"/>
  <c r="BE145" i="4"/>
  <c r="AA145" i="4"/>
  <c r="Y145" i="4"/>
  <c r="W145" i="4"/>
  <c r="BK145" i="4"/>
  <c r="N145" i="4"/>
  <c r="BI144" i="4"/>
  <c r="BH144" i="4"/>
  <c r="BG144" i="4"/>
  <c r="BF144" i="4"/>
  <c r="AA144" i="4"/>
  <c r="Y144" i="4"/>
  <c r="W144" i="4"/>
  <c r="BK144" i="4"/>
  <c r="N144" i="4"/>
  <c r="BE144" i="4" s="1"/>
  <c r="BI143" i="4"/>
  <c r="BH143" i="4"/>
  <c r="BG143" i="4"/>
  <c r="BF143" i="4"/>
  <c r="AA143" i="4"/>
  <c r="Y143" i="4"/>
  <c r="W143" i="4"/>
  <c r="BK143" i="4"/>
  <c r="N143" i="4"/>
  <c r="BE143" i="4" s="1"/>
  <c r="BI142" i="4"/>
  <c r="BH142" i="4"/>
  <c r="BG142" i="4"/>
  <c r="BF142" i="4"/>
  <c r="AA142" i="4"/>
  <c r="Y142" i="4"/>
  <c r="W142" i="4"/>
  <c r="BK142" i="4"/>
  <c r="N142" i="4"/>
  <c r="BE142" i="4" s="1"/>
  <c r="BI141" i="4"/>
  <c r="BH141" i="4"/>
  <c r="BG141" i="4"/>
  <c r="BF141" i="4"/>
  <c r="AA141" i="4"/>
  <c r="Y141" i="4"/>
  <c r="W141" i="4"/>
  <c r="BK141" i="4"/>
  <c r="N141" i="4"/>
  <c r="BE141" i="4" s="1"/>
  <c r="BI140" i="4"/>
  <c r="BH140" i="4"/>
  <c r="BG140" i="4"/>
  <c r="BF140" i="4"/>
  <c r="AA140" i="4"/>
  <c r="Y140" i="4"/>
  <c r="W140" i="4"/>
  <c r="BK140" i="4"/>
  <c r="N140" i="4"/>
  <c r="BE140" i="4" s="1"/>
  <c r="BI139" i="4"/>
  <c r="BH139" i="4"/>
  <c r="BG139" i="4"/>
  <c r="BF139" i="4"/>
  <c r="AA139" i="4"/>
  <c r="Y139" i="4"/>
  <c r="W139" i="4"/>
  <c r="BK139" i="4"/>
  <c r="N139" i="4"/>
  <c r="BE139" i="4" s="1"/>
  <c r="BI138" i="4"/>
  <c r="BH138" i="4"/>
  <c r="BG138" i="4"/>
  <c r="BF138" i="4"/>
  <c r="AA138" i="4"/>
  <c r="Y138" i="4"/>
  <c r="W138" i="4"/>
  <c r="BK138" i="4"/>
  <c r="N138" i="4"/>
  <c r="BE138" i="4" s="1"/>
  <c r="BI137" i="4"/>
  <c r="BH137" i="4"/>
  <c r="BG137" i="4"/>
  <c r="BF137" i="4"/>
  <c r="AA137" i="4"/>
  <c r="Y137" i="4"/>
  <c r="W137" i="4"/>
  <c r="BK137" i="4"/>
  <c r="N137" i="4"/>
  <c r="BE137" i="4" s="1"/>
  <c r="BI136" i="4"/>
  <c r="BH136" i="4"/>
  <c r="BG136" i="4"/>
  <c r="BF136" i="4"/>
  <c r="AA136" i="4"/>
  <c r="Y136" i="4"/>
  <c r="W136" i="4"/>
  <c r="BK136" i="4"/>
  <c r="N136" i="4"/>
  <c r="BE136" i="4" s="1"/>
  <c r="BI135" i="4"/>
  <c r="BH135" i="4"/>
  <c r="BG135" i="4"/>
  <c r="BF135" i="4"/>
  <c r="AA135" i="4"/>
  <c r="Y135" i="4"/>
  <c r="W135" i="4"/>
  <c r="BK135" i="4"/>
  <c r="N135" i="4"/>
  <c r="BE135" i="4" s="1"/>
  <c r="BI134" i="4"/>
  <c r="BH134" i="4"/>
  <c r="BG134" i="4"/>
  <c r="BF134" i="4"/>
  <c r="AA134" i="4"/>
  <c r="Y134" i="4"/>
  <c r="W134" i="4"/>
  <c r="BK134" i="4"/>
  <c r="N134" i="4"/>
  <c r="BE134" i="4" s="1"/>
  <c r="BI133" i="4"/>
  <c r="BH133" i="4"/>
  <c r="BG133" i="4"/>
  <c r="BF133" i="4"/>
  <c r="AA133" i="4"/>
  <c r="Y133" i="4"/>
  <c r="W133" i="4"/>
  <c r="BK133" i="4"/>
  <c r="N133" i="4"/>
  <c r="BE133" i="4" s="1"/>
  <c r="BI132" i="4"/>
  <c r="BH132" i="4"/>
  <c r="BG132" i="4"/>
  <c r="BF132" i="4"/>
  <c r="BE132" i="4"/>
  <c r="AA132" i="4"/>
  <c r="Y132" i="4"/>
  <c r="W132" i="4"/>
  <c r="BK132" i="4"/>
  <c r="N132" i="4"/>
  <c r="BI131" i="4"/>
  <c r="BH131" i="4"/>
  <c r="BG131" i="4"/>
  <c r="BF131" i="4"/>
  <c r="AA131" i="4"/>
  <c r="Y131" i="4"/>
  <c r="W131" i="4"/>
  <c r="BK131" i="4"/>
  <c r="N131" i="4"/>
  <c r="BE131" i="4" s="1"/>
  <c r="BI130" i="4"/>
  <c r="BH130" i="4"/>
  <c r="BG130" i="4"/>
  <c r="BF130" i="4"/>
  <c r="BE130" i="4"/>
  <c r="AA130" i="4"/>
  <c r="Y130" i="4"/>
  <c r="W130" i="4"/>
  <c r="BK130" i="4"/>
  <c r="N130" i="4"/>
  <c r="BI129" i="4"/>
  <c r="BH129" i="4"/>
  <c r="BG129" i="4"/>
  <c r="BF129" i="4"/>
  <c r="AA129" i="4"/>
  <c r="Y129" i="4"/>
  <c r="W129" i="4"/>
  <c r="BK129" i="4"/>
  <c r="N129" i="4"/>
  <c r="BE129" i="4" s="1"/>
  <c r="BI128" i="4"/>
  <c r="BH128" i="4"/>
  <c r="BG128" i="4"/>
  <c r="BF128" i="4"/>
  <c r="AA128" i="4"/>
  <c r="Y128" i="4"/>
  <c r="W128" i="4"/>
  <c r="BK128" i="4"/>
  <c r="N128" i="4"/>
  <c r="BE128" i="4" s="1"/>
  <c r="BI127" i="4"/>
  <c r="BH127" i="4"/>
  <c r="BG127" i="4"/>
  <c r="BF127" i="4"/>
  <c r="AA127" i="4"/>
  <c r="Y127" i="4"/>
  <c r="W127" i="4"/>
  <c r="BK127" i="4"/>
  <c r="N127" i="4"/>
  <c r="BE127" i="4" s="1"/>
  <c r="BI126" i="4"/>
  <c r="BH126" i="4"/>
  <c r="BG126" i="4"/>
  <c r="BF126" i="4"/>
  <c r="AA126" i="4"/>
  <c r="Y126" i="4"/>
  <c r="W126" i="4"/>
  <c r="BK126" i="4"/>
  <c r="N126" i="4"/>
  <c r="BE126" i="4" s="1"/>
  <c r="BI125" i="4"/>
  <c r="BH125" i="4"/>
  <c r="BG125" i="4"/>
  <c r="BF125" i="4"/>
  <c r="AA125" i="4"/>
  <c r="Y125" i="4"/>
  <c r="W125" i="4"/>
  <c r="BK125" i="4"/>
  <c r="N125" i="4"/>
  <c r="BE125" i="4" s="1"/>
  <c r="BI124" i="4"/>
  <c r="BH124" i="4"/>
  <c r="BG124" i="4"/>
  <c r="BF124" i="4"/>
  <c r="BE124" i="4"/>
  <c r="AA124" i="4"/>
  <c r="Y124" i="4"/>
  <c r="W124" i="4"/>
  <c r="BK124" i="4"/>
  <c r="N124" i="4"/>
  <c r="BI123" i="4"/>
  <c r="BH123" i="4"/>
  <c r="BG123" i="4"/>
  <c r="BF123" i="4"/>
  <c r="AA123" i="4"/>
  <c r="Y123" i="4"/>
  <c r="W123" i="4"/>
  <c r="BK123" i="4"/>
  <c r="N123" i="4"/>
  <c r="BE123" i="4" s="1"/>
  <c r="BI122" i="4"/>
  <c r="BH122" i="4"/>
  <c r="BG122" i="4"/>
  <c r="BF122" i="4"/>
  <c r="BE122" i="4"/>
  <c r="AA122" i="4"/>
  <c r="Y122" i="4"/>
  <c r="W122" i="4"/>
  <c r="BK122" i="4"/>
  <c r="N122" i="4"/>
  <c r="BI121" i="4"/>
  <c r="BH121" i="4"/>
  <c r="BG121" i="4"/>
  <c r="BF121" i="4"/>
  <c r="AA121" i="4"/>
  <c r="Y121" i="4"/>
  <c r="W121" i="4"/>
  <c r="BK121" i="4"/>
  <c r="N121" i="4"/>
  <c r="BE121" i="4" s="1"/>
  <c r="BI120" i="4"/>
  <c r="BH120" i="4"/>
  <c r="BG120" i="4"/>
  <c r="BF120" i="4"/>
  <c r="AA120" i="4"/>
  <c r="Y120" i="4"/>
  <c r="W120" i="4"/>
  <c r="BK120" i="4"/>
  <c r="N120" i="4"/>
  <c r="BE120" i="4" s="1"/>
  <c r="BI119" i="4"/>
  <c r="BH119" i="4"/>
  <c r="BG119" i="4"/>
  <c r="BF119" i="4"/>
  <c r="M34" i="4" s="1"/>
  <c r="AW91" i="1" s="1"/>
  <c r="AA119" i="4"/>
  <c r="Y119" i="4"/>
  <c r="W119" i="4"/>
  <c r="BK119" i="4"/>
  <c r="N119" i="4"/>
  <c r="BE119" i="4" s="1"/>
  <c r="F113" i="4"/>
  <c r="F110" i="4"/>
  <c r="F108" i="4"/>
  <c r="M29" i="4"/>
  <c r="AS91" i="1" s="1"/>
  <c r="F85" i="4"/>
  <c r="F84" i="4"/>
  <c r="F82" i="4"/>
  <c r="F80" i="4"/>
  <c r="O19" i="4"/>
  <c r="E19" i="4"/>
  <c r="M84" i="4" s="1"/>
  <c r="O18" i="4"/>
  <c r="E13" i="4"/>
  <c r="F112" i="4" s="1"/>
  <c r="M82" i="4"/>
  <c r="F6" i="4"/>
  <c r="F106" i="4" s="1"/>
  <c r="AY90" i="1"/>
  <c r="AX90" i="1"/>
  <c r="BI189" i="3"/>
  <c r="BH189" i="3"/>
  <c r="BG189" i="3"/>
  <c r="BF189" i="3"/>
  <c r="AA189" i="3"/>
  <c r="Y189" i="3"/>
  <c r="W189" i="3"/>
  <c r="BK189" i="3"/>
  <c r="N189" i="3"/>
  <c r="BE189" i="3" s="1"/>
  <c r="BI188" i="3"/>
  <c r="BH188" i="3"/>
  <c r="BG188" i="3"/>
  <c r="BF188" i="3"/>
  <c r="AA188" i="3"/>
  <c r="Y188" i="3"/>
  <c r="W188" i="3"/>
  <c r="BK188" i="3"/>
  <c r="N188" i="3"/>
  <c r="BE188" i="3" s="1"/>
  <c r="BI187" i="3"/>
  <c r="BH187" i="3"/>
  <c r="BG187" i="3"/>
  <c r="BF187" i="3"/>
  <c r="AA187" i="3"/>
  <c r="Y187" i="3"/>
  <c r="W187" i="3"/>
  <c r="BK187" i="3"/>
  <c r="BK186" i="3" s="1"/>
  <c r="N186" i="3" s="1"/>
  <c r="N100" i="3" s="1"/>
  <c r="N187" i="3"/>
  <c r="BE187" i="3" s="1"/>
  <c r="BI185" i="3"/>
  <c r="BH185" i="3"/>
  <c r="BG185" i="3"/>
  <c r="BF185" i="3"/>
  <c r="BE185" i="3"/>
  <c r="AA185" i="3"/>
  <c r="Y185" i="3"/>
  <c r="W185" i="3"/>
  <c r="BK185" i="3"/>
  <c r="N185" i="3"/>
  <c r="BI184" i="3"/>
  <c r="BH184" i="3"/>
  <c r="BG184" i="3"/>
  <c r="BF184" i="3"/>
  <c r="AA184" i="3"/>
  <c r="Y184" i="3"/>
  <c r="W184" i="3"/>
  <c r="BK184" i="3"/>
  <c r="N184" i="3"/>
  <c r="BE184" i="3" s="1"/>
  <c r="BI183" i="3"/>
  <c r="BH183" i="3"/>
  <c r="BG183" i="3"/>
  <c r="BF183" i="3"/>
  <c r="AA183" i="3"/>
  <c r="Y183" i="3"/>
  <c r="W183" i="3"/>
  <c r="BK183" i="3"/>
  <c r="N183" i="3"/>
  <c r="BE183" i="3" s="1"/>
  <c r="BI182" i="3"/>
  <c r="BH182" i="3"/>
  <c r="BG182" i="3"/>
  <c r="BF182" i="3"/>
  <c r="AA182" i="3"/>
  <c r="Y182" i="3"/>
  <c r="W182" i="3"/>
  <c r="BK182" i="3"/>
  <c r="N182" i="3"/>
  <c r="BE182" i="3" s="1"/>
  <c r="BI181" i="3"/>
  <c r="BH181" i="3"/>
  <c r="BG181" i="3"/>
  <c r="BF181" i="3"/>
  <c r="AA181" i="3"/>
  <c r="Y181" i="3"/>
  <c r="W181" i="3"/>
  <c r="BK181" i="3"/>
  <c r="N181" i="3"/>
  <c r="BE181" i="3" s="1"/>
  <c r="BI179" i="3"/>
  <c r="BH179" i="3"/>
  <c r="BG179" i="3"/>
  <c r="BF179" i="3"/>
  <c r="AA179" i="3"/>
  <c r="Y179" i="3"/>
  <c r="W179" i="3"/>
  <c r="BK179" i="3"/>
  <c r="N179" i="3"/>
  <c r="BE179" i="3" s="1"/>
  <c r="BI178" i="3"/>
  <c r="BH178" i="3"/>
  <c r="BG178" i="3"/>
  <c r="BF178" i="3"/>
  <c r="AA178" i="3"/>
  <c r="Y178" i="3"/>
  <c r="W178" i="3"/>
  <c r="BK178" i="3"/>
  <c r="N178" i="3"/>
  <c r="BE178" i="3" s="1"/>
  <c r="BI177" i="3"/>
  <c r="BH177" i="3"/>
  <c r="BG177" i="3"/>
  <c r="BF177" i="3"/>
  <c r="AA177" i="3"/>
  <c r="Y177" i="3"/>
  <c r="W177" i="3"/>
  <c r="BK177" i="3"/>
  <c r="N177" i="3"/>
  <c r="BE177" i="3" s="1"/>
  <c r="BI176" i="3"/>
  <c r="BH176" i="3"/>
  <c r="BG176" i="3"/>
  <c r="BF176" i="3"/>
  <c r="AA176" i="3"/>
  <c r="Y176" i="3"/>
  <c r="W176" i="3"/>
  <c r="BK176" i="3"/>
  <c r="N176" i="3"/>
  <c r="BE176" i="3" s="1"/>
  <c r="BI175" i="3"/>
  <c r="BH175" i="3"/>
  <c r="BG175" i="3"/>
  <c r="BF175" i="3"/>
  <c r="AA175" i="3"/>
  <c r="Y175" i="3"/>
  <c r="W175" i="3"/>
  <c r="BK175" i="3"/>
  <c r="N175" i="3"/>
  <c r="BE175" i="3" s="1"/>
  <c r="BI174" i="3"/>
  <c r="BH174" i="3"/>
  <c r="BG174" i="3"/>
  <c r="BF174" i="3"/>
  <c r="AA174" i="3"/>
  <c r="Y174" i="3"/>
  <c r="W174" i="3"/>
  <c r="BK174" i="3"/>
  <c r="N174" i="3"/>
  <c r="BE174" i="3" s="1"/>
  <c r="BI173" i="3"/>
  <c r="BH173" i="3"/>
  <c r="BG173" i="3"/>
  <c r="BF173" i="3"/>
  <c r="AA173" i="3"/>
  <c r="Y173" i="3"/>
  <c r="W173" i="3"/>
  <c r="BK173" i="3"/>
  <c r="N173" i="3"/>
  <c r="BE173" i="3" s="1"/>
  <c r="BI172" i="3"/>
  <c r="BH172" i="3"/>
  <c r="BG172" i="3"/>
  <c r="BF172" i="3"/>
  <c r="AA172" i="3"/>
  <c r="Y172" i="3"/>
  <c r="W172" i="3"/>
  <c r="BK172" i="3"/>
  <c r="N172" i="3"/>
  <c r="BE172" i="3" s="1"/>
  <c r="BI171" i="3"/>
  <c r="BH171" i="3"/>
  <c r="BG171" i="3"/>
  <c r="BF171" i="3"/>
  <c r="AA171" i="3"/>
  <c r="Y171" i="3"/>
  <c r="W171" i="3"/>
  <c r="BK171" i="3"/>
  <c r="N171" i="3"/>
  <c r="BE171" i="3" s="1"/>
  <c r="BI170" i="3"/>
  <c r="BH170" i="3"/>
  <c r="BG170" i="3"/>
  <c r="BF170" i="3"/>
  <c r="AA170" i="3"/>
  <c r="Y170" i="3"/>
  <c r="W170" i="3"/>
  <c r="BK170" i="3"/>
  <c r="N170" i="3"/>
  <c r="BE170" i="3" s="1"/>
  <c r="BI168" i="3"/>
  <c r="BH168" i="3"/>
  <c r="BG168" i="3"/>
  <c r="BF168" i="3"/>
  <c r="AA168" i="3"/>
  <c r="AA167" i="3" s="1"/>
  <c r="Y168" i="3"/>
  <c r="Y167" i="3" s="1"/>
  <c r="W168" i="3"/>
  <c r="W167" i="3" s="1"/>
  <c r="BK168" i="3"/>
  <c r="BK167" i="3" s="1"/>
  <c r="N167" i="3" s="1"/>
  <c r="N97" i="3" s="1"/>
  <c r="N168" i="3"/>
  <c r="BE168" i="3" s="1"/>
  <c r="BI166" i="3"/>
  <c r="BH166" i="3"/>
  <c r="BG166" i="3"/>
  <c r="BF166" i="3"/>
  <c r="AA166" i="3"/>
  <c r="AA165" i="3" s="1"/>
  <c r="Y166" i="3"/>
  <c r="Y165" i="3" s="1"/>
  <c r="W166" i="3"/>
  <c r="W165" i="3" s="1"/>
  <c r="BK166" i="3"/>
  <c r="BK165" i="3" s="1"/>
  <c r="N165" i="3" s="1"/>
  <c r="N96" i="3" s="1"/>
  <c r="N166" i="3"/>
  <c r="BE166" i="3" s="1"/>
  <c r="BI164" i="3"/>
  <c r="BH164" i="3"/>
  <c r="BG164" i="3"/>
  <c r="BF164" i="3"/>
  <c r="AA164" i="3"/>
  <c r="Y164" i="3"/>
  <c r="W164" i="3"/>
  <c r="BK164" i="3"/>
  <c r="N164" i="3"/>
  <c r="BE164" i="3" s="1"/>
  <c r="BI163" i="3"/>
  <c r="BH163" i="3"/>
  <c r="BG163" i="3"/>
  <c r="BF163" i="3"/>
  <c r="AA163" i="3"/>
  <c r="Y163" i="3"/>
  <c r="W163" i="3"/>
  <c r="BK163" i="3"/>
  <c r="N163" i="3"/>
  <c r="BE163" i="3" s="1"/>
  <c r="BI162" i="3"/>
  <c r="BH162" i="3"/>
  <c r="BG162" i="3"/>
  <c r="BF162" i="3"/>
  <c r="AA162" i="3"/>
  <c r="Y162" i="3"/>
  <c r="W162" i="3"/>
  <c r="BK162" i="3"/>
  <c r="N162" i="3"/>
  <c r="BE162" i="3" s="1"/>
  <c r="BI161" i="3"/>
  <c r="BH161" i="3"/>
  <c r="BG161" i="3"/>
  <c r="BF161" i="3"/>
  <c r="AA161" i="3"/>
  <c r="Y161" i="3"/>
  <c r="W161" i="3"/>
  <c r="BK161" i="3"/>
  <c r="BK160" i="3" s="1"/>
  <c r="N160" i="3" s="1"/>
  <c r="N95" i="3" s="1"/>
  <c r="N161" i="3"/>
  <c r="BE161" i="3" s="1"/>
  <c r="BI159" i="3"/>
  <c r="BH159" i="3"/>
  <c r="BG159" i="3"/>
  <c r="BF159" i="3"/>
  <c r="AA159" i="3"/>
  <c r="Y159" i="3"/>
  <c r="W159" i="3"/>
  <c r="BK159" i="3"/>
  <c r="N159" i="3"/>
  <c r="BE159" i="3" s="1"/>
  <c r="BI158" i="3"/>
  <c r="BH158" i="3"/>
  <c r="BG158" i="3"/>
  <c r="BF158" i="3"/>
  <c r="AA158" i="3"/>
  <c r="Y158" i="3"/>
  <c r="W158" i="3"/>
  <c r="BK158" i="3"/>
  <c r="N158" i="3"/>
  <c r="BE158" i="3" s="1"/>
  <c r="BI157" i="3"/>
  <c r="BH157" i="3"/>
  <c r="BG157" i="3"/>
  <c r="BF157" i="3"/>
  <c r="AA157" i="3"/>
  <c r="Y157" i="3"/>
  <c r="W157" i="3"/>
  <c r="BK157" i="3"/>
  <c r="N157" i="3"/>
  <c r="BE157" i="3" s="1"/>
  <c r="BI156" i="3"/>
  <c r="BH156" i="3"/>
  <c r="BG156" i="3"/>
  <c r="BF156" i="3"/>
  <c r="BE156" i="3"/>
  <c r="AA156" i="3"/>
  <c r="Y156" i="3"/>
  <c r="W156" i="3"/>
  <c r="BK156" i="3"/>
  <c r="N156" i="3"/>
  <c r="BI155" i="3"/>
  <c r="BH155" i="3"/>
  <c r="BG155" i="3"/>
  <c r="BF155" i="3"/>
  <c r="AA155" i="3"/>
  <c r="Y155" i="3"/>
  <c r="W155" i="3"/>
  <c r="BK155" i="3"/>
  <c r="N155" i="3"/>
  <c r="BE155" i="3" s="1"/>
  <c r="BI154" i="3"/>
  <c r="BH154" i="3"/>
  <c r="BG154" i="3"/>
  <c r="BF154" i="3"/>
  <c r="AA154" i="3"/>
  <c r="Y154" i="3"/>
  <c r="W154" i="3"/>
  <c r="BK154" i="3"/>
  <c r="N154" i="3"/>
  <c r="BE154" i="3" s="1"/>
  <c r="BI153" i="3"/>
  <c r="BH153" i="3"/>
  <c r="BG153" i="3"/>
  <c r="BF153" i="3"/>
  <c r="AA153" i="3"/>
  <c r="Y153" i="3"/>
  <c r="W153" i="3"/>
  <c r="BK153" i="3"/>
  <c r="N153" i="3"/>
  <c r="BE153" i="3" s="1"/>
  <c r="BI152" i="3"/>
  <c r="BH152" i="3"/>
  <c r="BG152" i="3"/>
  <c r="BF152" i="3"/>
  <c r="AA152" i="3"/>
  <c r="Y152" i="3"/>
  <c r="W152" i="3"/>
  <c r="BK152" i="3"/>
  <c r="N152" i="3"/>
  <c r="BE152" i="3" s="1"/>
  <c r="BI150" i="3"/>
  <c r="BH150" i="3"/>
  <c r="BG150" i="3"/>
  <c r="BF150" i="3"/>
  <c r="AA150" i="3"/>
  <c r="Y150" i="3"/>
  <c r="W150" i="3"/>
  <c r="BK150" i="3"/>
  <c r="N150" i="3"/>
  <c r="BE150" i="3" s="1"/>
  <c r="BI149" i="3"/>
  <c r="BH149" i="3"/>
  <c r="BG149" i="3"/>
  <c r="BF149" i="3"/>
  <c r="AA149" i="3"/>
  <c r="Y149" i="3"/>
  <c r="W149" i="3"/>
  <c r="BK149" i="3"/>
  <c r="N149" i="3"/>
  <c r="BE149" i="3" s="1"/>
  <c r="BI148" i="3"/>
  <c r="BH148" i="3"/>
  <c r="BG148" i="3"/>
  <c r="BF148" i="3"/>
  <c r="AA148" i="3"/>
  <c r="Y148" i="3"/>
  <c r="W148" i="3"/>
  <c r="BK148" i="3"/>
  <c r="N148" i="3"/>
  <c r="BE148" i="3" s="1"/>
  <c r="BI147" i="3"/>
  <c r="BH147" i="3"/>
  <c r="BG147" i="3"/>
  <c r="BF147" i="3"/>
  <c r="AA147" i="3"/>
  <c r="Y147" i="3"/>
  <c r="W147" i="3"/>
  <c r="BK147" i="3"/>
  <c r="N147" i="3"/>
  <c r="BE147" i="3" s="1"/>
  <c r="BI146" i="3"/>
  <c r="BH146" i="3"/>
  <c r="BG146" i="3"/>
  <c r="BF146" i="3"/>
  <c r="AA146" i="3"/>
  <c r="Y146" i="3"/>
  <c r="W146" i="3"/>
  <c r="BK146" i="3"/>
  <c r="N146" i="3"/>
  <c r="BE146" i="3" s="1"/>
  <c r="BI145" i="3"/>
  <c r="BH145" i="3"/>
  <c r="BG145" i="3"/>
  <c r="BF145" i="3"/>
  <c r="AA145" i="3"/>
  <c r="Y145" i="3"/>
  <c r="W145" i="3"/>
  <c r="BK145" i="3"/>
  <c r="N145" i="3"/>
  <c r="BE145" i="3" s="1"/>
  <c r="BI144" i="3"/>
  <c r="BH144" i="3"/>
  <c r="BG144" i="3"/>
  <c r="BF144" i="3"/>
  <c r="AA144" i="3"/>
  <c r="Y144" i="3"/>
  <c r="W144" i="3"/>
  <c r="BK144" i="3"/>
  <c r="N144" i="3"/>
  <c r="BE144" i="3" s="1"/>
  <c r="BI143" i="3"/>
  <c r="BH143" i="3"/>
  <c r="BG143" i="3"/>
  <c r="BF143" i="3"/>
  <c r="AA143" i="3"/>
  <c r="Y143" i="3"/>
  <c r="Y142" i="3" s="1"/>
  <c r="W143" i="3"/>
  <c r="BK143" i="3"/>
  <c r="N143" i="3"/>
  <c r="BE143" i="3" s="1"/>
  <c r="BI141" i="3"/>
  <c r="BH141" i="3"/>
  <c r="BG141" i="3"/>
  <c r="BF141" i="3"/>
  <c r="BE141" i="3"/>
  <c r="AA141" i="3"/>
  <c r="Y141" i="3"/>
  <c r="W141" i="3"/>
  <c r="BK141" i="3"/>
  <c r="N141" i="3"/>
  <c r="BI140" i="3"/>
  <c r="BH140" i="3"/>
  <c r="BG140" i="3"/>
  <c r="BF140" i="3"/>
  <c r="AA140" i="3"/>
  <c r="Y140" i="3"/>
  <c r="W140" i="3"/>
  <c r="BK140" i="3"/>
  <c r="N140" i="3"/>
  <c r="BE140" i="3" s="1"/>
  <c r="BI139" i="3"/>
  <c r="BH139" i="3"/>
  <c r="BG139" i="3"/>
  <c r="BF139" i="3"/>
  <c r="AA139" i="3"/>
  <c r="Y139" i="3"/>
  <c r="W139" i="3"/>
  <c r="BK139" i="3"/>
  <c r="N139" i="3"/>
  <c r="BE139" i="3" s="1"/>
  <c r="BI138" i="3"/>
  <c r="BH138" i="3"/>
  <c r="BG138" i="3"/>
  <c r="BF138" i="3"/>
  <c r="AA138" i="3"/>
  <c r="Y138" i="3"/>
  <c r="W138" i="3"/>
  <c r="BK138" i="3"/>
  <c r="N138" i="3"/>
  <c r="BE138" i="3" s="1"/>
  <c r="BI137" i="3"/>
  <c r="BH137" i="3"/>
  <c r="BG137" i="3"/>
  <c r="BF137" i="3"/>
  <c r="BE137" i="3"/>
  <c r="AA137" i="3"/>
  <c r="Y137" i="3"/>
  <c r="W137" i="3"/>
  <c r="BK137" i="3"/>
  <c r="N137" i="3"/>
  <c r="BI136" i="3"/>
  <c r="BH136" i="3"/>
  <c r="BG136" i="3"/>
  <c r="BF136" i="3"/>
  <c r="AA136" i="3"/>
  <c r="Y136" i="3"/>
  <c r="W136" i="3"/>
  <c r="BK136" i="3"/>
  <c r="N136" i="3"/>
  <c r="BE136" i="3" s="1"/>
  <c r="BI135" i="3"/>
  <c r="BH135" i="3"/>
  <c r="BG135" i="3"/>
  <c r="BF135" i="3"/>
  <c r="AA135" i="3"/>
  <c r="Y135" i="3"/>
  <c r="W135" i="3"/>
  <c r="BK135" i="3"/>
  <c r="N135" i="3"/>
  <c r="BE135" i="3" s="1"/>
  <c r="BI134" i="3"/>
  <c r="BH134" i="3"/>
  <c r="BG134" i="3"/>
  <c r="BF134" i="3"/>
  <c r="AA134" i="3"/>
  <c r="Y134" i="3"/>
  <c r="W134" i="3"/>
  <c r="BK134" i="3"/>
  <c r="N134" i="3"/>
  <c r="BE134" i="3" s="1"/>
  <c r="BI133" i="3"/>
  <c r="BH133" i="3"/>
  <c r="BG133" i="3"/>
  <c r="BF133" i="3"/>
  <c r="AA133" i="3"/>
  <c r="Y133" i="3"/>
  <c r="W133" i="3"/>
  <c r="BK133" i="3"/>
  <c r="N133" i="3"/>
  <c r="BE133" i="3" s="1"/>
  <c r="BI132" i="3"/>
  <c r="BH132" i="3"/>
  <c r="BG132" i="3"/>
  <c r="BF132" i="3"/>
  <c r="AA132" i="3"/>
  <c r="Y132" i="3"/>
  <c r="W132" i="3"/>
  <c r="BK132" i="3"/>
  <c r="N132" i="3"/>
  <c r="BE132" i="3" s="1"/>
  <c r="BI131" i="3"/>
  <c r="BH131" i="3"/>
  <c r="BG131" i="3"/>
  <c r="BF131" i="3"/>
  <c r="AA131" i="3"/>
  <c r="Y131" i="3"/>
  <c r="W131" i="3"/>
  <c r="BK131" i="3"/>
  <c r="N131" i="3"/>
  <c r="BE131" i="3" s="1"/>
  <c r="BI130" i="3"/>
  <c r="BH130" i="3"/>
  <c r="BG130" i="3"/>
  <c r="BF130" i="3"/>
  <c r="AA130" i="3"/>
  <c r="Y130" i="3"/>
  <c r="W130" i="3"/>
  <c r="BK130" i="3"/>
  <c r="N130" i="3"/>
  <c r="BE130" i="3" s="1"/>
  <c r="BI129" i="3"/>
  <c r="BH129" i="3"/>
  <c r="BG129" i="3"/>
  <c r="BF129" i="3"/>
  <c r="AA129" i="3"/>
  <c r="Y129" i="3"/>
  <c r="W129" i="3"/>
  <c r="BK129" i="3"/>
  <c r="N129" i="3"/>
  <c r="BE129" i="3" s="1"/>
  <c r="BI128" i="3"/>
  <c r="BH128" i="3"/>
  <c r="BG128" i="3"/>
  <c r="BF128" i="3"/>
  <c r="AA128" i="3"/>
  <c r="AA127" i="3" s="1"/>
  <c r="Y128" i="3"/>
  <c r="W128" i="3"/>
  <c r="BK128" i="3"/>
  <c r="N128" i="3"/>
  <c r="BE128" i="3" s="1"/>
  <c r="BI126" i="3"/>
  <c r="BH126" i="3"/>
  <c r="BG126" i="3"/>
  <c r="BF126" i="3"/>
  <c r="AA126" i="3"/>
  <c r="Y126" i="3"/>
  <c r="W126" i="3"/>
  <c r="BK126" i="3"/>
  <c r="N126" i="3"/>
  <c r="BE126" i="3" s="1"/>
  <c r="BI125" i="3"/>
  <c r="BH125" i="3"/>
  <c r="BG125" i="3"/>
  <c r="BF125" i="3"/>
  <c r="AA125" i="3"/>
  <c r="Y125" i="3"/>
  <c r="W125" i="3"/>
  <c r="BK125" i="3"/>
  <c r="N125" i="3"/>
  <c r="BE125" i="3" s="1"/>
  <c r="F119" i="3"/>
  <c r="F116" i="3"/>
  <c r="F114" i="3"/>
  <c r="M29" i="3"/>
  <c r="AS90" i="1" s="1"/>
  <c r="F85" i="3"/>
  <c r="F82" i="3"/>
  <c r="F80" i="3"/>
  <c r="O19" i="3"/>
  <c r="E19" i="3"/>
  <c r="M118" i="3" s="1"/>
  <c r="O18" i="3"/>
  <c r="E13" i="3"/>
  <c r="F84" i="3" s="1"/>
  <c r="M116" i="3"/>
  <c r="F6" i="3"/>
  <c r="F78" i="3" s="1"/>
  <c r="AY89" i="1"/>
  <c r="AX89" i="1"/>
  <c r="BI260" i="2"/>
  <c r="BH260" i="2"/>
  <c r="BG260" i="2"/>
  <c r="BF260" i="2"/>
  <c r="AA260" i="2"/>
  <c r="AA259" i="2" s="1"/>
  <c r="AA258" i="2" s="1"/>
  <c r="Y260" i="2"/>
  <c r="Y259" i="2" s="1"/>
  <c r="Y258" i="2" s="1"/>
  <c r="W260" i="2"/>
  <c r="W259" i="2" s="1"/>
  <c r="W258" i="2" s="1"/>
  <c r="BK260" i="2"/>
  <c r="BK259" i="2" s="1"/>
  <c r="N259" i="2" s="1"/>
  <c r="N109" i="2" s="1"/>
  <c r="N260" i="2"/>
  <c r="BE260" i="2" s="1"/>
  <c r="BI257" i="2"/>
  <c r="BH257" i="2"/>
  <c r="BG257" i="2"/>
  <c r="BF257" i="2"/>
  <c r="AA257" i="2"/>
  <c r="Y257" i="2"/>
  <c r="W257" i="2"/>
  <c r="BK257" i="2"/>
  <c r="N257" i="2"/>
  <c r="BE257" i="2" s="1"/>
  <c r="BI256" i="2"/>
  <c r="BH256" i="2"/>
  <c r="BG256" i="2"/>
  <c r="BF256" i="2"/>
  <c r="AA256" i="2"/>
  <c r="Y256" i="2"/>
  <c r="W256" i="2"/>
  <c r="BK256" i="2"/>
  <c r="N256" i="2"/>
  <c r="BE256" i="2" s="1"/>
  <c r="BI255" i="2"/>
  <c r="BH255" i="2"/>
  <c r="BG255" i="2"/>
  <c r="BF255" i="2"/>
  <c r="AA255" i="2"/>
  <c r="Y255" i="2"/>
  <c r="W255" i="2"/>
  <c r="BK255" i="2"/>
  <c r="N255" i="2"/>
  <c r="BE255" i="2" s="1"/>
  <c r="BI254" i="2"/>
  <c r="BH254" i="2"/>
  <c r="BG254" i="2"/>
  <c r="BF254" i="2"/>
  <c r="AA254" i="2"/>
  <c r="Y254" i="2"/>
  <c r="W254" i="2"/>
  <c r="BK254" i="2"/>
  <c r="N254" i="2"/>
  <c r="BE254" i="2" s="1"/>
  <c r="BI253" i="2"/>
  <c r="BH253" i="2"/>
  <c r="BG253" i="2"/>
  <c r="BF253" i="2"/>
  <c r="AA253" i="2"/>
  <c r="Y253" i="2"/>
  <c r="W253" i="2"/>
  <c r="BK253" i="2"/>
  <c r="BK252" i="2" s="1"/>
  <c r="N252" i="2" s="1"/>
  <c r="N107" i="2" s="1"/>
  <c r="N253" i="2"/>
  <c r="BE253" i="2" s="1"/>
  <c r="BI251" i="2"/>
  <c r="BH251" i="2"/>
  <c r="BG251" i="2"/>
  <c r="BF251" i="2"/>
  <c r="BE251" i="2"/>
  <c r="AA251" i="2"/>
  <c r="Y251" i="2"/>
  <c r="W251" i="2"/>
  <c r="BK251" i="2"/>
  <c r="N251" i="2"/>
  <c r="BI250" i="2"/>
  <c r="BH250" i="2"/>
  <c r="BG250" i="2"/>
  <c r="BF250" i="2"/>
  <c r="AA250" i="2"/>
  <c r="Y250" i="2"/>
  <c r="W250" i="2"/>
  <c r="BK250" i="2"/>
  <c r="N250" i="2"/>
  <c r="BE250" i="2" s="1"/>
  <c r="BI249" i="2"/>
  <c r="BH249" i="2"/>
  <c r="BG249" i="2"/>
  <c r="BF249" i="2"/>
  <c r="BE249" i="2"/>
  <c r="AA249" i="2"/>
  <c r="Y249" i="2"/>
  <c r="W249" i="2"/>
  <c r="BK249" i="2"/>
  <c r="N249" i="2"/>
  <c r="BI248" i="2"/>
  <c r="BH248" i="2"/>
  <c r="BG248" i="2"/>
  <c r="BF248" i="2"/>
  <c r="AA248" i="2"/>
  <c r="Y248" i="2"/>
  <c r="Y246" i="2" s="1"/>
  <c r="W248" i="2"/>
  <c r="BK248" i="2"/>
  <c r="N248" i="2"/>
  <c r="BE248" i="2" s="1"/>
  <c r="BI247" i="2"/>
  <c r="BH247" i="2"/>
  <c r="BG247" i="2"/>
  <c r="BF247" i="2"/>
  <c r="BE247" i="2"/>
  <c r="AA247" i="2"/>
  <c r="Y247" i="2"/>
  <c r="W247" i="2"/>
  <c r="BK247" i="2"/>
  <c r="BK246" i="2" s="1"/>
  <c r="N246" i="2" s="1"/>
  <c r="N106" i="2" s="1"/>
  <c r="N247" i="2"/>
  <c r="BI245" i="2"/>
  <c r="BH245" i="2"/>
  <c r="BG245" i="2"/>
  <c r="BF245" i="2"/>
  <c r="AA245" i="2"/>
  <c r="AA244" i="2" s="1"/>
  <c r="Y245" i="2"/>
  <c r="Y244" i="2" s="1"/>
  <c r="W245" i="2"/>
  <c r="W244" i="2" s="1"/>
  <c r="BK245" i="2"/>
  <c r="BK244" i="2" s="1"/>
  <c r="N244" i="2" s="1"/>
  <c r="N105" i="2" s="1"/>
  <c r="N245" i="2"/>
  <c r="BE245" i="2" s="1"/>
  <c r="BI243" i="2"/>
  <c r="BH243" i="2"/>
  <c r="BG243" i="2"/>
  <c r="BF243" i="2"/>
  <c r="AA243" i="2"/>
  <c r="Y243" i="2"/>
  <c r="W243" i="2"/>
  <c r="BK243" i="2"/>
  <c r="N243" i="2"/>
  <c r="BE243" i="2" s="1"/>
  <c r="BI242" i="2"/>
  <c r="BH242" i="2"/>
  <c r="BG242" i="2"/>
  <c r="BF242" i="2"/>
  <c r="BE242" i="2"/>
  <c r="AA242" i="2"/>
  <c r="Y242" i="2"/>
  <c r="W242" i="2"/>
  <c r="BK242" i="2"/>
  <c r="N242" i="2"/>
  <c r="BI241" i="2"/>
  <c r="BH241" i="2"/>
  <c r="BG241" i="2"/>
  <c r="BF241" i="2"/>
  <c r="BE241" i="2"/>
  <c r="AA241" i="2"/>
  <c r="Y241" i="2"/>
  <c r="W241" i="2"/>
  <c r="BK241" i="2"/>
  <c r="N241" i="2"/>
  <c r="BI240" i="2"/>
  <c r="BH240" i="2"/>
  <c r="BG240" i="2"/>
  <c r="BF240" i="2"/>
  <c r="BE240" i="2"/>
  <c r="AA240" i="2"/>
  <c r="Y240" i="2"/>
  <c r="W240" i="2"/>
  <c r="BK240" i="2"/>
  <c r="N240" i="2"/>
  <c r="BI239" i="2"/>
  <c r="BH239" i="2"/>
  <c r="BG239" i="2"/>
  <c r="BF239" i="2"/>
  <c r="BE239" i="2"/>
  <c r="AA239" i="2"/>
  <c r="Y239" i="2"/>
  <c r="W239" i="2"/>
  <c r="BK239" i="2"/>
  <c r="N239" i="2"/>
  <c r="BI238" i="2"/>
  <c r="BH238" i="2"/>
  <c r="BG238" i="2"/>
  <c r="BF238" i="2"/>
  <c r="BE238" i="2"/>
  <c r="AA238" i="2"/>
  <c r="Y238" i="2"/>
  <c r="W238" i="2"/>
  <c r="BK238" i="2"/>
  <c r="N238" i="2"/>
  <c r="BI237" i="2"/>
  <c r="BH237" i="2"/>
  <c r="BG237" i="2"/>
  <c r="BF237" i="2"/>
  <c r="BE237" i="2"/>
  <c r="AA237" i="2"/>
  <c r="Y237" i="2"/>
  <c r="W237" i="2"/>
  <c r="BK237" i="2"/>
  <c r="N237" i="2"/>
  <c r="BI236" i="2"/>
  <c r="BH236" i="2"/>
  <c r="BG236" i="2"/>
  <c r="BF236" i="2"/>
  <c r="BE236" i="2"/>
  <c r="AA236" i="2"/>
  <c r="AA235" i="2" s="1"/>
  <c r="Y236" i="2"/>
  <c r="W236" i="2"/>
  <c r="BK236" i="2"/>
  <c r="BK235" i="2" s="1"/>
  <c r="N235" i="2" s="1"/>
  <c r="N104" i="2" s="1"/>
  <c r="N236" i="2"/>
  <c r="BI234" i="2"/>
  <c r="BH234" i="2"/>
  <c r="BG234" i="2"/>
  <c r="BF234" i="2"/>
  <c r="AA234" i="2"/>
  <c r="Y234" i="2"/>
  <c r="W234" i="2"/>
  <c r="BK234" i="2"/>
  <c r="N234" i="2"/>
  <c r="BE234" i="2" s="1"/>
  <c r="BI233" i="2"/>
  <c r="BH233" i="2"/>
  <c r="BG233" i="2"/>
  <c r="BF233" i="2"/>
  <c r="AA233" i="2"/>
  <c r="Y233" i="2"/>
  <c r="Y232" i="2" s="1"/>
  <c r="W233" i="2"/>
  <c r="BK233" i="2"/>
  <c r="N233" i="2"/>
  <c r="BE233" i="2" s="1"/>
  <c r="BI231" i="2"/>
  <c r="BH231" i="2"/>
  <c r="BG231" i="2"/>
  <c r="BF231" i="2"/>
  <c r="BE231" i="2"/>
  <c r="AA231" i="2"/>
  <c r="Y231" i="2"/>
  <c r="W231" i="2"/>
  <c r="BK231" i="2"/>
  <c r="N231" i="2"/>
  <c r="BI230" i="2"/>
  <c r="BH230" i="2"/>
  <c r="BG230" i="2"/>
  <c r="BF230" i="2"/>
  <c r="BE230" i="2"/>
  <c r="AA230" i="2"/>
  <c r="Y230" i="2"/>
  <c r="W230" i="2"/>
  <c r="BK230" i="2"/>
  <c r="N230" i="2"/>
  <c r="BI229" i="2"/>
  <c r="BH229" i="2"/>
  <c r="BG229" i="2"/>
  <c r="BF229" i="2"/>
  <c r="BE229" i="2"/>
  <c r="AA229" i="2"/>
  <c r="Y229" i="2"/>
  <c r="W229" i="2"/>
  <c r="BK229" i="2"/>
  <c r="N229" i="2"/>
  <c r="BI228" i="2"/>
  <c r="BH228" i="2"/>
  <c r="BG228" i="2"/>
  <c r="BF228" i="2"/>
  <c r="BE228" i="2"/>
  <c r="AA228" i="2"/>
  <c r="Y228" i="2"/>
  <c r="W228" i="2"/>
  <c r="BK228" i="2"/>
  <c r="N228" i="2"/>
  <c r="BI227" i="2"/>
  <c r="BH227" i="2"/>
  <c r="BG227" i="2"/>
  <c r="BF227" i="2"/>
  <c r="BE227" i="2"/>
  <c r="AA227" i="2"/>
  <c r="Y227" i="2"/>
  <c r="W227" i="2"/>
  <c r="BK227" i="2"/>
  <c r="N227" i="2"/>
  <c r="BI226" i="2"/>
  <c r="BH226" i="2"/>
  <c r="BG226" i="2"/>
  <c r="BF226" i="2"/>
  <c r="BE226" i="2"/>
  <c r="AA226" i="2"/>
  <c r="Y226" i="2"/>
  <c r="W226" i="2"/>
  <c r="BK226" i="2"/>
  <c r="N226" i="2"/>
  <c r="BI225" i="2"/>
  <c r="BH225" i="2"/>
  <c r="BG225" i="2"/>
  <c r="BF225" i="2"/>
  <c r="BE225" i="2"/>
  <c r="AA225" i="2"/>
  <c r="Y225" i="2"/>
  <c r="W225" i="2"/>
  <c r="BK225" i="2"/>
  <c r="N225" i="2"/>
  <c r="BI224" i="2"/>
  <c r="BH224" i="2"/>
  <c r="BG224" i="2"/>
  <c r="BF224" i="2"/>
  <c r="BE224" i="2"/>
  <c r="AA224" i="2"/>
  <c r="Y224" i="2"/>
  <c r="W224" i="2"/>
  <c r="BK224" i="2"/>
  <c r="N224" i="2"/>
  <c r="BI223" i="2"/>
  <c r="BH223" i="2"/>
  <c r="BG223" i="2"/>
  <c r="BF223" i="2"/>
  <c r="BE223" i="2"/>
  <c r="AA223" i="2"/>
  <c r="Y223" i="2"/>
  <c r="W223" i="2"/>
  <c r="BK223" i="2"/>
  <c r="N223" i="2"/>
  <c r="BI222" i="2"/>
  <c r="BH222" i="2"/>
  <c r="BG222" i="2"/>
  <c r="BF222" i="2"/>
  <c r="BE222" i="2"/>
  <c r="AA222" i="2"/>
  <c r="Y222" i="2"/>
  <c r="W222" i="2"/>
  <c r="BK222" i="2"/>
  <c r="N222" i="2"/>
  <c r="BI221" i="2"/>
  <c r="BH221" i="2"/>
  <c r="BG221" i="2"/>
  <c r="BF221" i="2"/>
  <c r="BE221" i="2"/>
  <c r="AA221" i="2"/>
  <c r="AA220" i="2" s="1"/>
  <c r="Y221" i="2"/>
  <c r="W221" i="2"/>
  <c r="BK221" i="2"/>
  <c r="BK220" i="2" s="1"/>
  <c r="N220" i="2" s="1"/>
  <c r="N102" i="2" s="1"/>
  <c r="N221" i="2"/>
  <c r="BI219" i="2"/>
  <c r="BH219" i="2"/>
  <c r="BG219" i="2"/>
  <c r="BF219" i="2"/>
  <c r="AA219" i="2"/>
  <c r="Y219" i="2"/>
  <c r="W219" i="2"/>
  <c r="BK219" i="2"/>
  <c r="N219" i="2"/>
  <c r="BE219" i="2" s="1"/>
  <c r="BI218" i="2"/>
  <c r="BH218" i="2"/>
  <c r="BG218" i="2"/>
  <c r="BF218" i="2"/>
  <c r="AA218" i="2"/>
  <c r="Y218" i="2"/>
  <c r="W218" i="2"/>
  <c r="BK218" i="2"/>
  <c r="N218" i="2"/>
  <c r="BE218" i="2" s="1"/>
  <c r="BI217" i="2"/>
  <c r="BH217" i="2"/>
  <c r="BG217" i="2"/>
  <c r="BF217" i="2"/>
  <c r="AA217" i="2"/>
  <c r="Y217" i="2"/>
  <c r="W217" i="2"/>
  <c r="BK217" i="2"/>
  <c r="N217" i="2"/>
  <c r="BE217" i="2" s="1"/>
  <c r="BI216" i="2"/>
  <c r="BH216" i="2"/>
  <c r="BG216" i="2"/>
  <c r="BF216" i="2"/>
  <c r="AA216" i="2"/>
  <c r="Y216" i="2"/>
  <c r="W216" i="2"/>
  <c r="BK216" i="2"/>
  <c r="N216" i="2"/>
  <c r="BE216" i="2" s="1"/>
  <c r="BI215" i="2"/>
  <c r="BH215" i="2"/>
  <c r="BG215" i="2"/>
  <c r="BF215" i="2"/>
  <c r="AA215" i="2"/>
  <c r="Y215" i="2"/>
  <c r="W215" i="2"/>
  <c r="BK215" i="2"/>
  <c r="N215" i="2"/>
  <c r="BE215" i="2" s="1"/>
  <c r="BI214" i="2"/>
  <c r="BH214" i="2"/>
  <c r="BG214" i="2"/>
  <c r="BF214" i="2"/>
  <c r="AA214" i="2"/>
  <c r="Y214" i="2"/>
  <c r="W214" i="2"/>
  <c r="BK214" i="2"/>
  <c r="N214" i="2"/>
  <c r="BE214" i="2" s="1"/>
  <c r="BI213" i="2"/>
  <c r="BH213" i="2"/>
  <c r="BG213" i="2"/>
  <c r="BF213" i="2"/>
  <c r="AA213" i="2"/>
  <c r="Y213" i="2"/>
  <c r="W213" i="2"/>
  <c r="BK213" i="2"/>
  <c r="N213" i="2"/>
  <c r="BE213" i="2" s="1"/>
  <c r="BI212" i="2"/>
  <c r="BH212" i="2"/>
  <c r="BG212" i="2"/>
  <c r="BF212" i="2"/>
  <c r="AA212" i="2"/>
  <c r="Y212" i="2"/>
  <c r="W212" i="2"/>
  <c r="BK212" i="2"/>
  <c r="N212" i="2"/>
  <c r="BE212" i="2" s="1"/>
  <c r="BI211" i="2"/>
  <c r="BH211" i="2"/>
  <c r="BG211" i="2"/>
  <c r="BF211" i="2"/>
  <c r="AA211" i="2"/>
  <c r="Y211" i="2"/>
  <c r="W211" i="2"/>
  <c r="BK211" i="2"/>
  <c r="N211" i="2"/>
  <c r="BE211" i="2" s="1"/>
  <c r="BI210" i="2"/>
  <c r="BH210" i="2"/>
  <c r="BG210" i="2"/>
  <c r="BF210" i="2"/>
  <c r="AA210" i="2"/>
  <c r="Y210" i="2"/>
  <c r="W210" i="2"/>
  <c r="BK210" i="2"/>
  <c r="N210" i="2"/>
  <c r="BE210" i="2" s="1"/>
  <c r="BI209" i="2"/>
  <c r="BH209" i="2"/>
  <c r="BG209" i="2"/>
  <c r="BF209" i="2"/>
  <c r="AA209" i="2"/>
  <c r="Y209" i="2"/>
  <c r="W209" i="2"/>
  <c r="BK209" i="2"/>
  <c r="N209" i="2"/>
  <c r="BE209" i="2" s="1"/>
  <c r="BI208" i="2"/>
  <c r="BH208" i="2"/>
  <c r="BG208" i="2"/>
  <c r="BF208" i="2"/>
  <c r="AA208" i="2"/>
  <c r="Y208" i="2"/>
  <c r="W208" i="2"/>
  <c r="BK208" i="2"/>
  <c r="N208" i="2"/>
  <c r="BE208" i="2" s="1"/>
  <c r="BI207" i="2"/>
  <c r="BH207" i="2"/>
  <c r="BG207" i="2"/>
  <c r="BF207" i="2"/>
  <c r="AA207" i="2"/>
  <c r="Y207" i="2"/>
  <c r="W207" i="2"/>
  <c r="BK207" i="2"/>
  <c r="N207" i="2"/>
  <c r="BE207" i="2" s="1"/>
  <c r="BI206" i="2"/>
  <c r="BH206" i="2"/>
  <c r="BG206" i="2"/>
  <c r="BF206" i="2"/>
  <c r="AA206" i="2"/>
  <c r="Y206" i="2"/>
  <c r="W206" i="2"/>
  <c r="BK206" i="2"/>
  <c r="N206" i="2"/>
  <c r="BE206" i="2" s="1"/>
  <c r="BI205" i="2"/>
  <c r="BH205" i="2"/>
  <c r="BG205" i="2"/>
  <c r="BF205" i="2"/>
  <c r="AA205" i="2"/>
  <c r="Y205" i="2"/>
  <c r="W205" i="2"/>
  <c r="BK205" i="2"/>
  <c r="N205" i="2"/>
  <c r="BE205" i="2" s="1"/>
  <c r="BI204" i="2"/>
  <c r="BH204" i="2"/>
  <c r="BG204" i="2"/>
  <c r="BF204" i="2"/>
  <c r="AA204" i="2"/>
  <c r="Y204" i="2"/>
  <c r="W204" i="2"/>
  <c r="W203" i="2" s="1"/>
  <c r="BK204" i="2"/>
  <c r="N204" i="2"/>
  <c r="BE204" i="2" s="1"/>
  <c r="BI202" i="2"/>
  <c r="BH202" i="2"/>
  <c r="BG202" i="2"/>
  <c r="BF202" i="2"/>
  <c r="AA202" i="2"/>
  <c r="Y202" i="2"/>
  <c r="W202" i="2"/>
  <c r="BK202" i="2"/>
  <c r="N202" i="2"/>
  <c r="BE202" i="2" s="1"/>
  <c r="BI201" i="2"/>
  <c r="BH201" i="2"/>
  <c r="BG201" i="2"/>
  <c r="BF201" i="2"/>
  <c r="AA201" i="2"/>
  <c r="Y201" i="2"/>
  <c r="W201" i="2"/>
  <c r="BK201" i="2"/>
  <c r="N201" i="2"/>
  <c r="BE201" i="2" s="1"/>
  <c r="BI200" i="2"/>
  <c r="BH200" i="2"/>
  <c r="BG200" i="2"/>
  <c r="BF200" i="2"/>
  <c r="BE200" i="2"/>
  <c r="AA200" i="2"/>
  <c r="Y200" i="2"/>
  <c r="W200" i="2"/>
  <c r="BK200" i="2"/>
  <c r="N200" i="2"/>
  <c r="BI199" i="2"/>
  <c r="BH199" i="2"/>
  <c r="BG199" i="2"/>
  <c r="BF199" i="2"/>
  <c r="AA199" i="2"/>
  <c r="Y199" i="2"/>
  <c r="W199" i="2"/>
  <c r="BK199" i="2"/>
  <c r="N199" i="2"/>
  <c r="BE199" i="2" s="1"/>
  <c r="BI198" i="2"/>
  <c r="BH198" i="2"/>
  <c r="BG198" i="2"/>
  <c r="BF198" i="2"/>
  <c r="AA198" i="2"/>
  <c r="Y198" i="2"/>
  <c r="W198" i="2"/>
  <c r="BK198" i="2"/>
  <c r="N198" i="2"/>
  <c r="BE198" i="2" s="1"/>
  <c r="BI197" i="2"/>
  <c r="BH197" i="2"/>
  <c r="BG197" i="2"/>
  <c r="BF197" i="2"/>
  <c r="AA197" i="2"/>
  <c r="Y197" i="2"/>
  <c r="W197" i="2"/>
  <c r="BK197" i="2"/>
  <c r="BK196" i="2" s="1"/>
  <c r="N197" i="2"/>
  <c r="BE197" i="2" s="1"/>
  <c r="BI194" i="2"/>
  <c r="BH194" i="2"/>
  <c r="BG194" i="2"/>
  <c r="BF194" i="2"/>
  <c r="AA194" i="2"/>
  <c r="AA193" i="2" s="1"/>
  <c r="Y194" i="2"/>
  <c r="Y193" i="2" s="1"/>
  <c r="W194" i="2"/>
  <c r="W193" i="2" s="1"/>
  <c r="BK194" i="2"/>
  <c r="BK193" i="2" s="1"/>
  <c r="N193" i="2" s="1"/>
  <c r="N98" i="2" s="1"/>
  <c r="N194" i="2"/>
  <c r="BE194" i="2" s="1"/>
  <c r="BI192" i="2"/>
  <c r="BH192" i="2"/>
  <c r="BG192" i="2"/>
  <c r="BF192" i="2"/>
  <c r="AA192" i="2"/>
  <c r="Y192" i="2"/>
  <c r="W192" i="2"/>
  <c r="BK192" i="2"/>
  <c r="N192" i="2"/>
  <c r="BE192" i="2" s="1"/>
  <c r="BI191" i="2"/>
  <c r="BH191" i="2"/>
  <c r="BG191" i="2"/>
  <c r="BF191" i="2"/>
  <c r="AA191" i="2"/>
  <c r="Y191" i="2"/>
  <c r="W191" i="2"/>
  <c r="BK191" i="2"/>
  <c r="N191" i="2"/>
  <c r="BE191" i="2" s="1"/>
  <c r="BI190" i="2"/>
  <c r="BH190" i="2"/>
  <c r="BG190" i="2"/>
  <c r="BF190" i="2"/>
  <c r="AA190" i="2"/>
  <c r="Y190" i="2"/>
  <c r="W190" i="2"/>
  <c r="W189" i="2" s="1"/>
  <c r="BK190" i="2"/>
  <c r="N190" i="2"/>
  <c r="BE190" i="2" s="1"/>
  <c r="BI188" i="2"/>
  <c r="BH188" i="2"/>
  <c r="BG188" i="2"/>
  <c r="BF188" i="2"/>
  <c r="AA188" i="2"/>
  <c r="Y188" i="2"/>
  <c r="W188" i="2"/>
  <c r="BK188" i="2"/>
  <c r="N188" i="2"/>
  <c r="BE188" i="2" s="1"/>
  <c r="BI187" i="2"/>
  <c r="BH187" i="2"/>
  <c r="BG187" i="2"/>
  <c r="BF187" i="2"/>
  <c r="AA187" i="2"/>
  <c r="Y187" i="2"/>
  <c r="W187" i="2"/>
  <c r="BK187" i="2"/>
  <c r="N187" i="2"/>
  <c r="BE187" i="2" s="1"/>
  <c r="BI186" i="2"/>
  <c r="BH186" i="2"/>
  <c r="BG186" i="2"/>
  <c r="BF186" i="2"/>
  <c r="BE186" i="2"/>
  <c r="AA186" i="2"/>
  <c r="Y186" i="2"/>
  <c r="W186" i="2"/>
  <c r="BK186" i="2"/>
  <c r="N186" i="2"/>
  <c r="BI185" i="2"/>
  <c r="BH185" i="2"/>
  <c r="BG185" i="2"/>
  <c r="BF185" i="2"/>
  <c r="BE185" i="2"/>
  <c r="AA185" i="2"/>
  <c r="Y185" i="2"/>
  <c r="W185" i="2"/>
  <c r="BK185" i="2"/>
  <c r="N185" i="2"/>
  <c r="BI184" i="2"/>
  <c r="BH184" i="2"/>
  <c r="BG184" i="2"/>
  <c r="BF184" i="2"/>
  <c r="BE184" i="2"/>
  <c r="AA184" i="2"/>
  <c r="AA183" i="2" s="1"/>
  <c r="Y184" i="2"/>
  <c r="W184" i="2"/>
  <c r="BK184" i="2"/>
  <c r="BK183" i="2" s="1"/>
  <c r="N183" i="2" s="1"/>
  <c r="N96" i="2" s="1"/>
  <c r="N184" i="2"/>
  <c r="BI182" i="2"/>
  <c r="BH182" i="2"/>
  <c r="BG182" i="2"/>
  <c r="BF182" i="2"/>
  <c r="AA182" i="2"/>
  <c r="Y182" i="2"/>
  <c r="W182" i="2"/>
  <c r="BK182" i="2"/>
  <c r="N182" i="2"/>
  <c r="BE182" i="2" s="1"/>
  <c r="BI181" i="2"/>
  <c r="BH181" i="2"/>
  <c r="BG181" i="2"/>
  <c r="BF181" i="2"/>
  <c r="AA181" i="2"/>
  <c r="Y181" i="2"/>
  <c r="W181" i="2"/>
  <c r="BK181" i="2"/>
  <c r="N181" i="2"/>
  <c r="BE181" i="2" s="1"/>
  <c r="BI180" i="2"/>
  <c r="BH180" i="2"/>
  <c r="BG180" i="2"/>
  <c r="BF180" i="2"/>
  <c r="AA180" i="2"/>
  <c r="Y180" i="2"/>
  <c r="W180" i="2"/>
  <c r="BK180" i="2"/>
  <c r="N180" i="2"/>
  <c r="BE180" i="2" s="1"/>
  <c r="BI179" i="2"/>
  <c r="BH179" i="2"/>
  <c r="BG179" i="2"/>
  <c r="BF179" i="2"/>
  <c r="AA179" i="2"/>
  <c r="Y179" i="2"/>
  <c r="W179" i="2"/>
  <c r="BK179" i="2"/>
  <c r="N179" i="2"/>
  <c r="BE179" i="2" s="1"/>
  <c r="BI178" i="2"/>
  <c r="BH178" i="2"/>
  <c r="BG178" i="2"/>
  <c r="BF178" i="2"/>
  <c r="AA178" i="2"/>
  <c r="Y178" i="2"/>
  <c r="W178" i="2"/>
  <c r="BK178" i="2"/>
  <c r="N178" i="2"/>
  <c r="BE178" i="2" s="1"/>
  <c r="BI177" i="2"/>
  <c r="BH177" i="2"/>
  <c r="BG177" i="2"/>
  <c r="BF177" i="2"/>
  <c r="AA177" i="2"/>
  <c r="Y177" i="2"/>
  <c r="W177" i="2"/>
  <c r="BK177" i="2"/>
  <c r="N177" i="2"/>
  <c r="BE177" i="2" s="1"/>
  <c r="BI176" i="2"/>
  <c r="BH176" i="2"/>
  <c r="BG176" i="2"/>
  <c r="BF176" i="2"/>
  <c r="AA176" i="2"/>
  <c r="Y176" i="2"/>
  <c r="W176" i="2"/>
  <c r="BK176" i="2"/>
  <c r="N176" i="2"/>
  <c r="BE176" i="2" s="1"/>
  <c r="BI174" i="2"/>
  <c r="BH174" i="2"/>
  <c r="BG174" i="2"/>
  <c r="BF174" i="2"/>
  <c r="AA174" i="2"/>
  <c r="Y174" i="2"/>
  <c r="W174" i="2"/>
  <c r="BK174" i="2"/>
  <c r="N174" i="2"/>
  <c r="BE174" i="2" s="1"/>
  <c r="BI173" i="2"/>
  <c r="BH173" i="2"/>
  <c r="BG173" i="2"/>
  <c r="BF173" i="2"/>
  <c r="AA173" i="2"/>
  <c r="Y173" i="2"/>
  <c r="W173" i="2"/>
  <c r="BK173" i="2"/>
  <c r="N173" i="2"/>
  <c r="BE173" i="2" s="1"/>
  <c r="BI172" i="2"/>
  <c r="BH172" i="2"/>
  <c r="BG172" i="2"/>
  <c r="BF172" i="2"/>
  <c r="AA172" i="2"/>
  <c r="Y172" i="2"/>
  <c r="Y171" i="2" s="1"/>
  <c r="W172" i="2"/>
  <c r="BK172" i="2"/>
  <c r="N172" i="2"/>
  <c r="BE172" i="2" s="1"/>
  <c r="BI170" i="2"/>
  <c r="BH170" i="2"/>
  <c r="BG170" i="2"/>
  <c r="BF170" i="2"/>
  <c r="AA170" i="2"/>
  <c r="Y170" i="2"/>
  <c r="W170" i="2"/>
  <c r="BK170" i="2"/>
  <c r="N170" i="2"/>
  <c r="BE170" i="2" s="1"/>
  <c r="BI169" i="2"/>
  <c r="BH169" i="2"/>
  <c r="BG169" i="2"/>
  <c r="BF169" i="2"/>
  <c r="AA169" i="2"/>
  <c r="Y169" i="2"/>
  <c r="W169" i="2"/>
  <c r="BK169" i="2"/>
  <c r="N169" i="2"/>
  <c r="BE169" i="2" s="1"/>
  <c r="BI168" i="2"/>
  <c r="BH168" i="2"/>
  <c r="BG168" i="2"/>
  <c r="BF168" i="2"/>
  <c r="AA168" i="2"/>
  <c r="Y168" i="2"/>
  <c r="W168" i="2"/>
  <c r="BK168" i="2"/>
  <c r="N168" i="2"/>
  <c r="BE168" i="2" s="1"/>
  <c r="BI167" i="2"/>
  <c r="BH167" i="2"/>
  <c r="BG167" i="2"/>
  <c r="BF167" i="2"/>
  <c r="AA167" i="2"/>
  <c r="Y167" i="2"/>
  <c r="W167" i="2"/>
  <c r="BK167" i="2"/>
  <c r="BK166" i="2" s="1"/>
  <c r="N166" i="2" s="1"/>
  <c r="N93" i="2" s="1"/>
  <c r="N167" i="2"/>
  <c r="BE167" i="2" s="1"/>
  <c r="BI165" i="2"/>
  <c r="BH165" i="2"/>
  <c r="BG165" i="2"/>
  <c r="BF165" i="2"/>
  <c r="AA165" i="2"/>
  <c r="Y165" i="2"/>
  <c r="W165" i="2"/>
  <c r="BK165" i="2"/>
  <c r="N165" i="2"/>
  <c r="BE165" i="2" s="1"/>
  <c r="BI164" i="2"/>
  <c r="BH164" i="2"/>
  <c r="BG164" i="2"/>
  <c r="BF164" i="2"/>
  <c r="AA164" i="2"/>
  <c r="Y164" i="2"/>
  <c r="W164" i="2"/>
  <c r="BK164" i="2"/>
  <c r="N164" i="2"/>
  <c r="BE164" i="2" s="1"/>
  <c r="BI163" i="2"/>
  <c r="BH163" i="2"/>
  <c r="BG163" i="2"/>
  <c r="BF163" i="2"/>
  <c r="AA163" i="2"/>
  <c r="Y163" i="2"/>
  <c r="W163" i="2"/>
  <c r="BK163" i="2"/>
  <c r="N163" i="2"/>
  <c r="BE163" i="2" s="1"/>
  <c r="BI162" i="2"/>
  <c r="BH162" i="2"/>
  <c r="BG162" i="2"/>
  <c r="BF162" i="2"/>
  <c r="AA162" i="2"/>
  <c r="Y162" i="2"/>
  <c r="W162" i="2"/>
  <c r="BK162" i="2"/>
  <c r="N162" i="2"/>
  <c r="BE162" i="2" s="1"/>
  <c r="BI161" i="2"/>
  <c r="BH161" i="2"/>
  <c r="BG161" i="2"/>
  <c r="BF161" i="2"/>
  <c r="AA161" i="2"/>
  <c r="Y161" i="2"/>
  <c r="W161" i="2"/>
  <c r="BK161" i="2"/>
  <c r="N161" i="2"/>
  <c r="BE161" i="2" s="1"/>
  <c r="BI160" i="2"/>
  <c r="BH160" i="2"/>
  <c r="BG160" i="2"/>
  <c r="BF160" i="2"/>
  <c r="AA160" i="2"/>
  <c r="Y160" i="2"/>
  <c r="W160" i="2"/>
  <c r="BK160" i="2"/>
  <c r="N160" i="2"/>
  <c r="BE160" i="2" s="1"/>
  <c r="BI159" i="2"/>
  <c r="BH159" i="2"/>
  <c r="BG159" i="2"/>
  <c r="BF159" i="2"/>
  <c r="AA159" i="2"/>
  <c r="Y159" i="2"/>
  <c r="W159" i="2"/>
  <c r="BK159" i="2"/>
  <c r="N159" i="2"/>
  <c r="BE159" i="2" s="1"/>
  <c r="BI158" i="2"/>
  <c r="BH158" i="2"/>
  <c r="BG158" i="2"/>
  <c r="BF158" i="2"/>
  <c r="AA158" i="2"/>
  <c r="Y158" i="2"/>
  <c r="W158" i="2"/>
  <c r="BK158" i="2"/>
  <c r="N158" i="2"/>
  <c r="BE158" i="2" s="1"/>
  <c r="BI157" i="2"/>
  <c r="BH157" i="2"/>
  <c r="BG157" i="2"/>
  <c r="BF157" i="2"/>
  <c r="BE157" i="2"/>
  <c r="AA157" i="2"/>
  <c r="Y157" i="2"/>
  <c r="W157" i="2"/>
  <c r="BK157" i="2"/>
  <c r="N157" i="2"/>
  <c r="BI156" i="2"/>
  <c r="BH156" i="2"/>
  <c r="BG156" i="2"/>
  <c r="BF156" i="2"/>
  <c r="BE156" i="2"/>
  <c r="AA156" i="2"/>
  <c r="Y156" i="2"/>
  <c r="W156" i="2"/>
  <c r="BK156" i="2"/>
  <c r="N156" i="2"/>
  <c r="BI155" i="2"/>
  <c r="BH155" i="2"/>
  <c r="BG155" i="2"/>
  <c r="BF155" i="2"/>
  <c r="BE155" i="2"/>
  <c r="AA155" i="2"/>
  <c r="Y155" i="2"/>
  <c r="W155" i="2"/>
  <c r="BK155" i="2"/>
  <c r="N155" i="2"/>
  <c r="BI154" i="2"/>
  <c r="BH154" i="2"/>
  <c r="BG154" i="2"/>
  <c r="BF154" i="2"/>
  <c r="BE154" i="2"/>
  <c r="AA154" i="2"/>
  <c r="Y154" i="2"/>
  <c r="Y153" i="2" s="1"/>
  <c r="W154" i="2"/>
  <c r="BK154" i="2"/>
  <c r="N154" i="2"/>
  <c r="BI152" i="2"/>
  <c r="BH152" i="2"/>
  <c r="BG152" i="2"/>
  <c r="BF152" i="2"/>
  <c r="AA152" i="2"/>
  <c r="Y152" i="2"/>
  <c r="W152" i="2"/>
  <c r="BK152" i="2"/>
  <c r="N152" i="2"/>
  <c r="BE152" i="2" s="1"/>
  <c r="BI151" i="2"/>
  <c r="BH151" i="2"/>
  <c r="BG151" i="2"/>
  <c r="BF151" i="2"/>
  <c r="AA151" i="2"/>
  <c r="Y151" i="2"/>
  <c r="W151" i="2"/>
  <c r="BK151" i="2"/>
  <c r="N151" i="2"/>
  <c r="BE151" i="2" s="1"/>
  <c r="BI150" i="2"/>
  <c r="BH150" i="2"/>
  <c r="BG150" i="2"/>
  <c r="BF150" i="2"/>
  <c r="AA150" i="2"/>
  <c r="Y150" i="2"/>
  <c r="W150" i="2"/>
  <c r="BK150" i="2"/>
  <c r="N150" i="2"/>
  <c r="BE150" i="2" s="1"/>
  <c r="BI149" i="2"/>
  <c r="BH149" i="2"/>
  <c r="BG149" i="2"/>
  <c r="BF149" i="2"/>
  <c r="AA149" i="2"/>
  <c r="Y149" i="2"/>
  <c r="W149" i="2"/>
  <c r="BK149" i="2"/>
  <c r="N149" i="2"/>
  <c r="BE149" i="2" s="1"/>
  <c r="BI148" i="2"/>
  <c r="BH148" i="2"/>
  <c r="BG148" i="2"/>
  <c r="BF148" i="2"/>
  <c r="AA148" i="2"/>
  <c r="Y148" i="2"/>
  <c r="W148" i="2"/>
  <c r="BK148" i="2"/>
  <c r="N148" i="2"/>
  <c r="BE148" i="2" s="1"/>
  <c r="BI147" i="2"/>
  <c r="BH147" i="2"/>
  <c r="BG147" i="2"/>
  <c r="BF147" i="2"/>
  <c r="AA147" i="2"/>
  <c r="Y147" i="2"/>
  <c r="W147" i="2"/>
  <c r="BK147" i="2"/>
  <c r="N147" i="2"/>
  <c r="BE147" i="2" s="1"/>
  <c r="BI146" i="2"/>
  <c r="BH146" i="2"/>
  <c r="BG146" i="2"/>
  <c r="BF146" i="2"/>
  <c r="AA146" i="2"/>
  <c r="Y146" i="2"/>
  <c r="W146" i="2"/>
  <c r="BK146" i="2"/>
  <c r="N146" i="2"/>
  <c r="BE146" i="2" s="1"/>
  <c r="BI145" i="2"/>
  <c r="BH145" i="2"/>
  <c r="BG145" i="2"/>
  <c r="BF145" i="2"/>
  <c r="AA145" i="2"/>
  <c r="Y145" i="2"/>
  <c r="W145" i="2"/>
  <c r="BK145" i="2"/>
  <c r="N145" i="2"/>
  <c r="BE145" i="2" s="1"/>
  <c r="BI144" i="2"/>
  <c r="BH144" i="2"/>
  <c r="BG144" i="2"/>
  <c r="BF144" i="2"/>
  <c r="AA144" i="2"/>
  <c r="Y144" i="2"/>
  <c r="W144" i="2"/>
  <c r="BK144" i="2"/>
  <c r="N144" i="2"/>
  <c r="BE144" i="2" s="1"/>
  <c r="BI143" i="2"/>
  <c r="BH143" i="2"/>
  <c r="BG143" i="2"/>
  <c r="BF143" i="2"/>
  <c r="AA143" i="2"/>
  <c r="Y143" i="2"/>
  <c r="W143" i="2"/>
  <c r="BK143" i="2"/>
  <c r="N143" i="2"/>
  <c r="BE143" i="2" s="1"/>
  <c r="BI142" i="2"/>
  <c r="BH142" i="2"/>
  <c r="BG142" i="2"/>
  <c r="BF142" i="2"/>
  <c r="AA142" i="2"/>
  <c r="Y142" i="2"/>
  <c r="W142" i="2"/>
  <c r="BK142" i="2"/>
  <c r="N142" i="2"/>
  <c r="BE142" i="2" s="1"/>
  <c r="BI141" i="2"/>
  <c r="BH141" i="2"/>
  <c r="BG141" i="2"/>
  <c r="BF141" i="2"/>
  <c r="AA141" i="2"/>
  <c r="Y141" i="2"/>
  <c r="W141" i="2"/>
  <c r="BK141" i="2"/>
  <c r="N141" i="2"/>
  <c r="BE141" i="2" s="1"/>
  <c r="BI140" i="2"/>
  <c r="BH140" i="2"/>
  <c r="BG140" i="2"/>
  <c r="BF140" i="2"/>
  <c r="AA140" i="2"/>
  <c r="Y140" i="2"/>
  <c r="W140" i="2"/>
  <c r="BK140" i="2"/>
  <c r="N140" i="2"/>
  <c r="BE140" i="2" s="1"/>
  <c r="BI139" i="2"/>
  <c r="BH139" i="2"/>
  <c r="BG139" i="2"/>
  <c r="BF139" i="2"/>
  <c r="AA139" i="2"/>
  <c r="Y139" i="2"/>
  <c r="W139" i="2"/>
  <c r="BK139" i="2"/>
  <c r="N139" i="2"/>
  <c r="BE139" i="2" s="1"/>
  <c r="BI138" i="2"/>
  <c r="BH138" i="2"/>
  <c r="BG138" i="2"/>
  <c r="BF138" i="2"/>
  <c r="AA138" i="2"/>
  <c r="Y138" i="2"/>
  <c r="W138" i="2"/>
  <c r="BK138" i="2"/>
  <c r="N138" i="2"/>
  <c r="BE138" i="2" s="1"/>
  <c r="BI137" i="2"/>
  <c r="BH137" i="2"/>
  <c r="BG137" i="2"/>
  <c r="BF137" i="2"/>
  <c r="AA137" i="2"/>
  <c r="Y137" i="2"/>
  <c r="W137" i="2"/>
  <c r="BK137" i="2"/>
  <c r="N137" i="2"/>
  <c r="BE137" i="2" s="1"/>
  <c r="BI136" i="2"/>
  <c r="BH136" i="2"/>
  <c r="BG136" i="2"/>
  <c r="BF136" i="2"/>
  <c r="AA136" i="2"/>
  <c r="Y136" i="2"/>
  <c r="W136" i="2"/>
  <c r="BK136" i="2"/>
  <c r="N136" i="2"/>
  <c r="BE136" i="2" s="1"/>
  <c r="BI135" i="2"/>
  <c r="BH135" i="2"/>
  <c r="BG135" i="2"/>
  <c r="BF135" i="2"/>
  <c r="AA135" i="2"/>
  <c r="Y135" i="2"/>
  <c r="W135" i="2"/>
  <c r="BK135" i="2"/>
  <c r="N135" i="2"/>
  <c r="BE135" i="2" s="1"/>
  <c r="BI134" i="2"/>
  <c r="BH134" i="2"/>
  <c r="BG134" i="2"/>
  <c r="BF134" i="2"/>
  <c r="AA134" i="2"/>
  <c r="Y134" i="2"/>
  <c r="W134" i="2"/>
  <c r="BK134" i="2"/>
  <c r="N134" i="2"/>
  <c r="BE134" i="2" s="1"/>
  <c r="F128" i="2"/>
  <c r="F125" i="2"/>
  <c r="F123" i="2"/>
  <c r="M29" i="2"/>
  <c r="AS89" i="1" s="1"/>
  <c r="F85" i="2"/>
  <c r="F80" i="2"/>
  <c r="O19" i="2"/>
  <c r="E19" i="2"/>
  <c r="M127" i="2" s="1"/>
  <c r="O18" i="2"/>
  <c r="E13" i="2"/>
  <c r="M82" i="2"/>
  <c r="F6" i="2"/>
  <c r="AK27" i="1"/>
  <c r="AS103" i="1"/>
  <c r="AS101" i="1"/>
  <c r="AS98" i="1"/>
  <c r="AS94" i="1"/>
  <c r="AS92" i="1"/>
  <c r="AS88" i="1"/>
  <c r="AS87" i="1" s="1"/>
  <c r="AM83" i="1"/>
  <c r="L83" i="1"/>
  <c r="AM82" i="1"/>
  <c r="L82" i="1"/>
  <c r="AM80" i="1"/>
  <c r="L80" i="1"/>
  <c r="L78" i="1"/>
  <c r="M84" i="2" l="1"/>
  <c r="H35" i="2"/>
  <c r="BB89" i="1" s="1"/>
  <c r="AA153" i="2"/>
  <c r="W166" i="2"/>
  <c r="W171" i="2"/>
  <c r="W175" i="2"/>
  <c r="W183" i="2"/>
  <c r="W196" i="2"/>
  <c r="Y203" i="2"/>
  <c r="W220" i="2"/>
  <c r="AA232" i="2"/>
  <c r="W235" i="2"/>
  <c r="W246" i="2"/>
  <c r="W252" i="2"/>
  <c r="H36" i="3"/>
  <c r="BC90" i="1" s="1"/>
  <c r="BK180" i="3"/>
  <c r="N180" i="3" s="1"/>
  <c r="N99" i="3" s="1"/>
  <c r="W118" i="4"/>
  <c r="H35" i="4"/>
  <c r="BB91" i="1" s="1"/>
  <c r="AA199" i="4"/>
  <c r="Y126" i="5"/>
  <c r="Y149" i="5"/>
  <c r="Y160" i="5"/>
  <c r="BK168" i="5"/>
  <c r="BK124" i="6"/>
  <c r="Y134" i="6"/>
  <c r="AA142" i="6"/>
  <c r="AA118" i="7"/>
  <c r="H37" i="7"/>
  <c r="BD96" i="1" s="1"/>
  <c r="W124" i="7"/>
  <c r="AA124" i="7"/>
  <c r="W130" i="7"/>
  <c r="W115" i="8"/>
  <c r="W114" i="8" s="1"/>
  <c r="W113" i="8" s="1"/>
  <c r="AU97" i="1" s="1"/>
  <c r="H35" i="8"/>
  <c r="BB97" i="1" s="1"/>
  <c r="W125" i="9"/>
  <c r="W124" i="9" s="1"/>
  <c r="W123" i="9" s="1"/>
  <c r="AU99" i="1" s="1"/>
  <c r="AU98" i="1" s="1"/>
  <c r="M34" i="9"/>
  <c r="AW99" i="1" s="1"/>
  <c r="W133" i="9"/>
  <c r="Y139" i="9"/>
  <c r="Y144" i="9"/>
  <c r="BK152" i="9"/>
  <c r="Y158" i="9"/>
  <c r="BK164" i="9"/>
  <c r="N164" i="9" s="1"/>
  <c r="N99" i="9" s="1"/>
  <c r="AA115" i="10"/>
  <c r="AA114" i="10" s="1"/>
  <c r="W119" i="10"/>
  <c r="Y115" i="11"/>
  <c r="Y114" i="11" s="1"/>
  <c r="Y113" i="11" s="1"/>
  <c r="M84" i="3"/>
  <c r="Y133" i="2"/>
  <c r="BK153" i="2"/>
  <c r="N153" i="2" s="1"/>
  <c r="N92" i="2" s="1"/>
  <c r="Y166" i="2"/>
  <c r="Y175" i="2"/>
  <c r="Y183" i="2"/>
  <c r="Y189" i="2"/>
  <c r="Y196" i="2"/>
  <c r="Y195" i="2" s="1"/>
  <c r="AA203" i="2"/>
  <c r="Y220" i="2"/>
  <c r="BK232" i="2"/>
  <c r="N232" i="2" s="1"/>
  <c r="N103" i="2" s="1"/>
  <c r="Y235" i="2"/>
  <c r="Y252" i="2"/>
  <c r="AA124" i="3"/>
  <c r="H37" i="3"/>
  <c r="BD90" i="1" s="1"/>
  <c r="BK151" i="3"/>
  <c r="N151" i="3" s="1"/>
  <c r="N94" i="3" s="1"/>
  <c r="W180" i="3"/>
  <c r="AA180" i="3"/>
  <c r="Y186" i="3"/>
  <c r="Y118" i="4"/>
  <c r="Y117" i="4" s="1"/>
  <c r="Y116" i="4" s="1"/>
  <c r="H36" i="4"/>
  <c r="BC91" i="1" s="1"/>
  <c r="W188" i="4"/>
  <c r="BK199" i="4"/>
  <c r="N199" i="4" s="1"/>
  <c r="N93" i="4" s="1"/>
  <c r="W142" i="5"/>
  <c r="W125" i="5" s="1"/>
  <c r="AA154" i="5"/>
  <c r="AA160" i="5"/>
  <c r="W168" i="5"/>
  <c r="F118" i="6"/>
  <c r="W124" i="6"/>
  <c r="AA134" i="6"/>
  <c r="AA123" i="6" s="1"/>
  <c r="AA122" i="6" s="1"/>
  <c r="Y139" i="6"/>
  <c r="BK142" i="6"/>
  <c r="N142" i="6" s="1"/>
  <c r="N94" i="6" s="1"/>
  <c r="Y124" i="7"/>
  <c r="Y115" i="8"/>
  <c r="Y114" i="8" s="1"/>
  <c r="Y113" i="8" s="1"/>
  <c r="Y125" i="9"/>
  <c r="Y133" i="9"/>
  <c r="Y124" i="9" s="1"/>
  <c r="AA139" i="9"/>
  <c r="AA144" i="9"/>
  <c r="W152" i="9"/>
  <c r="AA158" i="9"/>
  <c r="AA151" i="9" s="1"/>
  <c r="W164" i="9"/>
  <c r="M34" i="10"/>
  <c r="AW100" i="1" s="1"/>
  <c r="Y119" i="10"/>
  <c r="AA115" i="11"/>
  <c r="AA114" i="11" s="1"/>
  <c r="AA113" i="11" s="1"/>
  <c r="M34" i="12"/>
  <c r="AW104" i="1" s="1"/>
  <c r="AA118" i="12"/>
  <c r="AA115" i="12" s="1"/>
  <c r="AA114" i="12" s="1"/>
  <c r="AA167" i="5"/>
  <c r="Y117" i="7"/>
  <c r="Y116" i="7" s="1"/>
  <c r="H37" i="2"/>
  <c r="BD89" i="1" s="1"/>
  <c r="W153" i="2"/>
  <c r="AA166" i="2"/>
  <c r="AA171" i="2"/>
  <c r="AA175" i="2"/>
  <c r="AA189" i="2"/>
  <c r="AA196" i="2"/>
  <c r="W232" i="2"/>
  <c r="AA246" i="2"/>
  <c r="AA252" i="2"/>
  <c r="Y127" i="3"/>
  <c r="W142" i="3"/>
  <c r="W151" i="3"/>
  <c r="AA160" i="3"/>
  <c r="AA118" i="4"/>
  <c r="AA117" i="4" s="1"/>
  <c r="AA116" i="4" s="1"/>
  <c r="Y188" i="4"/>
  <c r="W199" i="4"/>
  <c r="BK126" i="5"/>
  <c r="Y142" i="5"/>
  <c r="Y124" i="6"/>
  <c r="Y123" i="6" s="1"/>
  <c r="H36" i="6"/>
  <c r="BC95" i="1" s="1"/>
  <c r="BK134" i="6"/>
  <c r="N134" i="6" s="1"/>
  <c r="N92" i="6" s="1"/>
  <c r="AA139" i="6"/>
  <c r="W142" i="6"/>
  <c r="W151" i="6"/>
  <c r="M84" i="7"/>
  <c r="W118" i="7"/>
  <c r="W117" i="7" s="1"/>
  <c r="W116" i="7" s="1"/>
  <c r="AU96" i="1" s="1"/>
  <c r="AA125" i="9"/>
  <c r="AA124" i="9" s="1"/>
  <c r="AA123" i="9" s="1"/>
  <c r="H36" i="9"/>
  <c r="BC99" i="1" s="1"/>
  <c r="AA133" i="9"/>
  <c r="BK139" i="9"/>
  <c r="N139" i="9" s="1"/>
  <c r="N93" i="9" s="1"/>
  <c r="Y152" i="9"/>
  <c r="Y151" i="9" s="1"/>
  <c r="BK158" i="9"/>
  <c r="N158" i="9" s="1"/>
  <c r="N98" i="9" s="1"/>
  <c r="Y164" i="9"/>
  <c r="M84" i="10"/>
  <c r="W116" i="10"/>
  <c r="AA119" i="10"/>
  <c r="M84" i="12"/>
  <c r="W115" i="12"/>
  <c r="W114" i="12" s="1"/>
  <c r="AU104" i="1" s="1"/>
  <c r="AU103" i="1" s="1"/>
  <c r="H36" i="12"/>
  <c r="BC104" i="1" s="1"/>
  <c r="BC103" i="1" s="1"/>
  <c r="AY103" i="1" s="1"/>
  <c r="H35" i="12"/>
  <c r="BB104" i="1" s="1"/>
  <c r="BB103" i="1" s="1"/>
  <c r="AX103" i="1" s="1"/>
  <c r="BK118" i="12"/>
  <c r="N118" i="12" s="1"/>
  <c r="N92" i="12" s="1"/>
  <c r="H35" i="11"/>
  <c r="BB102" i="1" s="1"/>
  <c r="BB101" i="1" s="1"/>
  <c r="AX101" i="1" s="1"/>
  <c r="H36" i="11"/>
  <c r="BC102" i="1" s="1"/>
  <c r="BC101" i="1" s="1"/>
  <c r="AY101" i="1" s="1"/>
  <c r="BK115" i="11"/>
  <c r="N115" i="11" s="1"/>
  <c r="N91" i="11" s="1"/>
  <c r="H33" i="11"/>
  <c r="AZ102" i="1" s="1"/>
  <c r="AZ101" i="1" s="1"/>
  <c r="AV101" i="1" s="1"/>
  <c r="H37" i="11"/>
  <c r="BD102" i="1" s="1"/>
  <c r="BD101" i="1" s="1"/>
  <c r="H35" i="10"/>
  <c r="BB100" i="1" s="1"/>
  <c r="H36" i="10"/>
  <c r="BC100" i="1" s="1"/>
  <c r="BC98" i="1" s="1"/>
  <c r="AY98" i="1" s="1"/>
  <c r="BK119" i="10"/>
  <c r="N119" i="10" s="1"/>
  <c r="N92" i="10" s="1"/>
  <c r="H37" i="10"/>
  <c r="BD100" i="1" s="1"/>
  <c r="BD98" i="1" s="1"/>
  <c r="H35" i="9"/>
  <c r="BB99" i="1" s="1"/>
  <c r="BB98" i="1" s="1"/>
  <c r="AX98" i="1" s="1"/>
  <c r="BK144" i="9"/>
  <c r="N144" i="9" s="1"/>
  <c r="N94" i="9" s="1"/>
  <c r="BK118" i="7"/>
  <c r="M34" i="7"/>
  <c r="AW96" i="1" s="1"/>
  <c r="H35" i="7"/>
  <c r="BB96" i="1" s="1"/>
  <c r="M34" i="6"/>
  <c r="AW95" i="1" s="1"/>
  <c r="BK139" i="6"/>
  <c r="N139" i="6" s="1"/>
  <c r="N93" i="6" s="1"/>
  <c r="H35" i="6"/>
  <c r="BB95" i="1" s="1"/>
  <c r="BK149" i="5"/>
  <c r="N149" i="5" s="1"/>
  <c r="N93" i="5" s="1"/>
  <c r="BK160" i="5"/>
  <c r="N160" i="5" s="1"/>
  <c r="N95" i="5" s="1"/>
  <c r="BK118" i="4"/>
  <c r="H37" i="4"/>
  <c r="BD91" i="1" s="1"/>
  <c r="BD88" i="1" s="1"/>
  <c r="BK188" i="4"/>
  <c r="N188" i="4" s="1"/>
  <c r="N92" i="4" s="1"/>
  <c r="BK124" i="3"/>
  <c r="BK169" i="3"/>
  <c r="N169" i="3" s="1"/>
  <c r="N98" i="3" s="1"/>
  <c r="H36" i="2"/>
  <c r="BC89" i="1" s="1"/>
  <c r="BC88" i="1" s="1"/>
  <c r="BK171" i="2"/>
  <c r="N171" i="2" s="1"/>
  <c r="N94" i="2" s="1"/>
  <c r="BK175" i="2"/>
  <c r="N175" i="2" s="1"/>
  <c r="N95" i="2" s="1"/>
  <c r="BK203" i="2"/>
  <c r="N203" i="2" s="1"/>
  <c r="N101" i="2" s="1"/>
  <c r="BK133" i="2"/>
  <c r="N133" i="2" s="1"/>
  <c r="N91" i="2" s="1"/>
  <c r="BK189" i="2"/>
  <c r="N189" i="2" s="1"/>
  <c r="N97" i="2" s="1"/>
  <c r="F103" i="8"/>
  <c r="F112" i="6"/>
  <c r="F78" i="4"/>
  <c r="F114" i="5"/>
  <c r="M125" i="2"/>
  <c r="M110" i="7"/>
  <c r="AY88" i="1"/>
  <c r="F84" i="2"/>
  <c r="F127" i="2"/>
  <c r="F78" i="2"/>
  <c r="F121" i="2"/>
  <c r="M34" i="2"/>
  <c r="AW89" i="1" s="1"/>
  <c r="AA195" i="2"/>
  <c r="W133" i="2"/>
  <c r="N196" i="2"/>
  <c r="N100" i="2" s="1"/>
  <c r="BK195" i="2"/>
  <c r="N195" i="2" s="1"/>
  <c r="N99" i="2" s="1"/>
  <c r="M33" i="3"/>
  <c r="AV90" i="1" s="1"/>
  <c r="H33" i="3"/>
  <c r="AZ90" i="1" s="1"/>
  <c r="N124" i="3"/>
  <c r="N91" i="3" s="1"/>
  <c r="M33" i="2"/>
  <c r="AV89" i="1" s="1"/>
  <c r="AT89" i="1" s="1"/>
  <c r="H33" i="2"/>
  <c r="AZ89" i="1" s="1"/>
  <c r="AA133" i="2"/>
  <c r="H34" i="2"/>
  <c r="BA89" i="1" s="1"/>
  <c r="M82" i="3"/>
  <c r="F112" i="3"/>
  <c r="F118" i="3"/>
  <c r="W124" i="3"/>
  <c r="M34" i="3"/>
  <c r="AW90" i="1" s="1"/>
  <c r="BK127" i="3"/>
  <c r="N127" i="3" s="1"/>
  <c r="N92" i="3" s="1"/>
  <c r="AA142" i="3"/>
  <c r="Y151" i="3"/>
  <c r="W160" i="3"/>
  <c r="Y169" i="3"/>
  <c r="Y180" i="3"/>
  <c r="BK258" i="2"/>
  <c r="N258" i="2" s="1"/>
  <c r="N108" i="2" s="1"/>
  <c r="Y124" i="3"/>
  <c r="H35" i="3"/>
  <c r="BB90" i="1" s="1"/>
  <c r="W127" i="3"/>
  <c r="BK142" i="3"/>
  <c r="N142" i="3" s="1"/>
  <c r="N93" i="3" s="1"/>
  <c r="AA151" i="3"/>
  <c r="Y160" i="3"/>
  <c r="AA169" i="3"/>
  <c r="W186" i="3"/>
  <c r="W169" i="3"/>
  <c r="AA186" i="3"/>
  <c r="H34" i="3"/>
  <c r="BA90" i="1" s="1"/>
  <c r="N118" i="4"/>
  <c r="N91" i="4" s="1"/>
  <c r="M33" i="4"/>
  <c r="AV91" i="1" s="1"/>
  <c r="AT91" i="1" s="1"/>
  <c r="M110" i="4"/>
  <c r="H34" i="4"/>
  <c r="BA91" i="1" s="1"/>
  <c r="M118" i="5"/>
  <c r="N126" i="5"/>
  <c r="N91" i="5" s="1"/>
  <c r="M33" i="5"/>
  <c r="AV93" i="1" s="1"/>
  <c r="H33" i="5"/>
  <c r="AZ93" i="1" s="1"/>
  <c r="AZ92" i="1" s="1"/>
  <c r="AV92" i="1" s="1"/>
  <c r="H37" i="5"/>
  <c r="BD93" i="1" s="1"/>
  <c r="BD92" i="1" s="1"/>
  <c r="N124" i="6"/>
  <c r="N91" i="6" s="1"/>
  <c r="M33" i="6"/>
  <c r="AV95" i="1" s="1"/>
  <c r="AA151" i="6"/>
  <c r="BK156" i="6"/>
  <c r="N156" i="6" s="1"/>
  <c r="N99" i="6" s="1"/>
  <c r="N157" i="6"/>
  <c r="N100" i="6" s="1"/>
  <c r="M34" i="5"/>
  <c r="AW93" i="1" s="1"/>
  <c r="H34" i="5"/>
  <c r="BA93" i="1" s="1"/>
  <c r="BA92" i="1" s="1"/>
  <c r="AW92" i="1" s="1"/>
  <c r="N168" i="5"/>
  <c r="N98" i="5" s="1"/>
  <c r="BK167" i="5"/>
  <c r="N167" i="5" s="1"/>
  <c r="N97" i="5" s="1"/>
  <c r="BK151" i="6"/>
  <c r="N151" i="6" s="1"/>
  <c r="N96" i="6" s="1"/>
  <c r="N152" i="6"/>
  <c r="N97" i="6" s="1"/>
  <c r="M33" i="7"/>
  <c r="AV96" i="1" s="1"/>
  <c r="AT96" i="1" s="1"/>
  <c r="H33" i="7"/>
  <c r="AZ96" i="1" s="1"/>
  <c r="M112" i="4"/>
  <c r="H33" i="4"/>
  <c r="AZ91" i="1" s="1"/>
  <c r="M120" i="5"/>
  <c r="H35" i="5"/>
  <c r="BB93" i="1" s="1"/>
  <c r="BB92" i="1" s="1"/>
  <c r="AX92" i="1" s="1"/>
  <c r="W167" i="5"/>
  <c r="N118" i="7"/>
  <c r="N91" i="7" s="1"/>
  <c r="BK117" i="7"/>
  <c r="AA126" i="5"/>
  <c r="AA125" i="5" s="1"/>
  <c r="AA124" i="5" s="1"/>
  <c r="H36" i="5"/>
  <c r="BC93" i="1" s="1"/>
  <c r="BC92" i="1" s="1"/>
  <c r="AY92" i="1" s="1"/>
  <c r="BK142" i="5"/>
  <c r="N142" i="5" s="1"/>
  <c r="N92" i="5" s="1"/>
  <c r="AA149" i="5"/>
  <c r="Y154" i="5"/>
  <c r="Y125" i="5" s="1"/>
  <c r="Y124" i="5" s="1"/>
  <c r="Y168" i="5"/>
  <c r="Y167" i="5" s="1"/>
  <c r="N180" i="5"/>
  <c r="N102" i="5" s="1"/>
  <c r="BK179" i="5"/>
  <c r="N179" i="5" s="1"/>
  <c r="N101" i="5" s="1"/>
  <c r="Y151" i="6"/>
  <c r="M118" i="6"/>
  <c r="H33" i="6"/>
  <c r="AZ95" i="1" s="1"/>
  <c r="M109" i="8"/>
  <c r="W151" i="9"/>
  <c r="N116" i="10"/>
  <c r="N91" i="10" s="1"/>
  <c r="BK115" i="10"/>
  <c r="F106" i="7"/>
  <c r="F112" i="7"/>
  <c r="AA115" i="8"/>
  <c r="AA114" i="8" s="1"/>
  <c r="AA113" i="8" s="1"/>
  <c r="H36" i="8"/>
  <c r="BC97" i="1" s="1"/>
  <c r="BC94" i="1" s="1"/>
  <c r="AY94" i="1" s="1"/>
  <c r="M34" i="8"/>
  <c r="AW97" i="1" s="1"/>
  <c r="W115" i="10"/>
  <c r="W114" i="10" s="1"/>
  <c r="AU100" i="1" s="1"/>
  <c r="M33" i="12"/>
  <c r="AV104" i="1" s="1"/>
  <c r="AT104" i="1" s="1"/>
  <c r="H33" i="12"/>
  <c r="AZ104" i="1" s="1"/>
  <c r="AZ103" i="1" s="1"/>
  <c r="AV103" i="1" s="1"/>
  <c r="M116" i="6"/>
  <c r="H34" i="6"/>
  <c r="BA95" i="1" s="1"/>
  <c r="BA94" i="1" s="1"/>
  <c r="AW94" i="1" s="1"/>
  <c r="H34" i="7"/>
  <c r="BA96" i="1" s="1"/>
  <c r="M107" i="8"/>
  <c r="BK115" i="8"/>
  <c r="H33" i="8"/>
  <c r="AZ97" i="1" s="1"/>
  <c r="M33" i="8"/>
  <c r="AV97" i="1" s="1"/>
  <c r="AT97" i="1" s="1"/>
  <c r="H37" i="8"/>
  <c r="BD97" i="1" s="1"/>
  <c r="BD94" i="1" s="1"/>
  <c r="N125" i="9"/>
  <c r="N91" i="9" s="1"/>
  <c r="H33" i="9"/>
  <c r="AZ99" i="1" s="1"/>
  <c r="Y115" i="10"/>
  <c r="Y114" i="10" s="1"/>
  <c r="N116" i="12"/>
  <c r="N91" i="12" s="1"/>
  <c r="BK151" i="9"/>
  <c r="N151" i="9" s="1"/>
  <c r="N96" i="9" s="1"/>
  <c r="N152" i="9"/>
  <c r="N97" i="9" s="1"/>
  <c r="BK169" i="9"/>
  <c r="N169" i="9" s="1"/>
  <c r="N100" i="9" s="1"/>
  <c r="N170" i="9"/>
  <c r="N101" i="9" s="1"/>
  <c r="M33" i="10"/>
  <c r="AV100" i="1" s="1"/>
  <c r="AT100" i="1" s="1"/>
  <c r="H33" i="10"/>
  <c r="AZ100" i="1" s="1"/>
  <c r="F78" i="9"/>
  <c r="F84" i="9"/>
  <c r="M119" i="9"/>
  <c r="M33" i="9"/>
  <c r="AV99" i="1" s="1"/>
  <c r="AT99" i="1" s="1"/>
  <c r="M108" i="10"/>
  <c r="M33" i="11"/>
  <c r="AV102" i="1" s="1"/>
  <c r="AT102" i="1" s="1"/>
  <c r="F78" i="12"/>
  <c r="F84" i="12"/>
  <c r="H34" i="9"/>
  <c r="BA99" i="1" s="1"/>
  <c r="F104" i="10"/>
  <c r="F110" i="10"/>
  <c r="F103" i="11"/>
  <c r="F109" i="11"/>
  <c r="H34" i="11"/>
  <c r="BA102" i="1" s="1"/>
  <c r="BA101" i="1" s="1"/>
  <c r="AW101" i="1" s="1"/>
  <c r="AT101" i="1" s="1"/>
  <c r="M117" i="9"/>
  <c r="H34" i="10"/>
  <c r="BA100" i="1" s="1"/>
  <c r="M109" i="11"/>
  <c r="M108" i="12"/>
  <c r="H34" i="12"/>
  <c r="BA104" i="1" s="1"/>
  <c r="BA103" i="1" s="1"/>
  <c r="AW103" i="1" s="1"/>
  <c r="Y123" i="9" l="1"/>
  <c r="BK123" i="6"/>
  <c r="AA123" i="3"/>
  <c r="AA122" i="3" s="1"/>
  <c r="W117" i="4"/>
  <c r="W116" i="4" s="1"/>
  <c r="AU91" i="1" s="1"/>
  <c r="W124" i="5"/>
  <c r="AU93" i="1" s="1"/>
  <c r="AU92" i="1" s="1"/>
  <c r="BB88" i="1"/>
  <c r="AA132" i="2"/>
  <c r="AA131" i="2" s="1"/>
  <c r="W132" i="2"/>
  <c r="W131" i="2" s="1"/>
  <c r="AU89" i="1" s="1"/>
  <c r="Y132" i="2"/>
  <c r="Y131" i="2" s="1"/>
  <c r="W195" i="2"/>
  <c r="W123" i="6"/>
  <c r="W122" i="6" s="1"/>
  <c r="AU95" i="1" s="1"/>
  <c r="AU94" i="1" s="1"/>
  <c r="AA117" i="7"/>
  <c r="AA116" i="7" s="1"/>
  <c r="BK115" i="12"/>
  <c r="BK114" i="12" s="1"/>
  <c r="N114" i="12" s="1"/>
  <c r="N89" i="12" s="1"/>
  <c r="BK114" i="11"/>
  <c r="BK113" i="11" s="1"/>
  <c r="N113" i="11" s="1"/>
  <c r="N89" i="11" s="1"/>
  <c r="AZ98" i="1"/>
  <c r="AV98" i="1" s="1"/>
  <c r="BK124" i="9"/>
  <c r="N124" i="9" s="1"/>
  <c r="N90" i="9" s="1"/>
  <c r="BB94" i="1"/>
  <c r="AX94" i="1" s="1"/>
  <c r="AT95" i="1"/>
  <c r="AT93" i="1"/>
  <c r="BK125" i="5"/>
  <c r="BK117" i="4"/>
  <c r="N117" i="4" s="1"/>
  <c r="N90" i="4" s="1"/>
  <c r="BD87" i="1"/>
  <c r="W35" i="1" s="1"/>
  <c r="BK132" i="2"/>
  <c r="BK131" i="2" s="1"/>
  <c r="N131" i="2" s="1"/>
  <c r="N89" i="2" s="1"/>
  <c r="BA98" i="1"/>
  <c r="AW98" i="1" s="1"/>
  <c r="AT103" i="1"/>
  <c r="AT92" i="1"/>
  <c r="BB87" i="1"/>
  <c r="AX88" i="1"/>
  <c r="N114" i="11"/>
  <c r="N90" i="11" s="1"/>
  <c r="Y122" i="6"/>
  <c r="N123" i="6"/>
  <c r="N90" i="6" s="1"/>
  <c r="BK122" i="6"/>
  <c r="N122" i="6" s="1"/>
  <c r="N89" i="6" s="1"/>
  <c r="BK116" i="4"/>
  <c r="N116" i="4" s="1"/>
  <c r="N89" i="4" s="1"/>
  <c r="Y123" i="3"/>
  <c r="Y122" i="3" s="1"/>
  <c r="AZ88" i="1"/>
  <c r="BK123" i="9"/>
  <c r="N123" i="9" s="1"/>
  <c r="N89" i="9" s="1"/>
  <c r="N125" i="5"/>
  <c r="N90" i="5" s="1"/>
  <c r="BK124" i="5"/>
  <c r="N124" i="5" s="1"/>
  <c r="N89" i="5" s="1"/>
  <c r="W123" i="3"/>
  <c r="W122" i="3" s="1"/>
  <c r="AU90" i="1" s="1"/>
  <c r="AU88" i="1" s="1"/>
  <c r="AU87" i="1" s="1"/>
  <c r="BA88" i="1"/>
  <c r="BC87" i="1"/>
  <c r="N115" i="12"/>
  <c r="N90" i="12" s="1"/>
  <c r="N115" i="10"/>
  <c r="N90" i="10" s="1"/>
  <c r="BK114" i="10"/>
  <c r="N114" i="10" s="1"/>
  <c r="N89" i="10" s="1"/>
  <c r="N115" i="8"/>
  <c r="N91" i="8" s="1"/>
  <c r="BK114" i="8"/>
  <c r="AZ94" i="1"/>
  <c r="AV94" i="1" s="1"/>
  <c r="AT94" i="1" s="1"/>
  <c r="N117" i="7"/>
  <c r="N90" i="7" s="1"/>
  <c r="BK116" i="7"/>
  <c r="N116" i="7" s="1"/>
  <c r="N89" i="7" s="1"/>
  <c r="BK123" i="3"/>
  <c r="AT90" i="1"/>
  <c r="N132" i="2" l="1"/>
  <c r="N90" i="2" s="1"/>
  <c r="AT98" i="1"/>
  <c r="M28" i="7"/>
  <c r="M31" i="7" s="1"/>
  <c r="L98" i="7"/>
  <c r="L105" i="9"/>
  <c r="M28" i="9"/>
  <c r="M31" i="9" s="1"/>
  <c r="M28" i="4"/>
  <c r="M31" i="4" s="1"/>
  <c r="L98" i="4"/>
  <c r="W33" i="1"/>
  <c r="AX87" i="1"/>
  <c r="L113" i="2"/>
  <c r="M28" i="2"/>
  <c r="M31" i="2" s="1"/>
  <c r="M28" i="10"/>
  <c r="M31" i="10" s="1"/>
  <c r="L96" i="10"/>
  <c r="W34" i="1"/>
  <c r="AY87" i="1"/>
  <c r="M28" i="5"/>
  <c r="M31" i="5" s="1"/>
  <c r="L106" i="5"/>
  <c r="AZ87" i="1"/>
  <c r="AV88" i="1"/>
  <c r="AT88" i="1" s="1"/>
  <c r="L104" i="6"/>
  <c r="M28" i="6"/>
  <c r="M31" i="6" s="1"/>
  <c r="M28" i="11"/>
  <c r="M31" i="11" s="1"/>
  <c r="L95" i="11"/>
  <c r="BK122" i="3"/>
  <c r="N122" i="3" s="1"/>
  <c r="N89" i="3" s="1"/>
  <c r="N123" i="3"/>
  <c r="N90" i="3" s="1"/>
  <c r="BK113" i="8"/>
  <c r="N113" i="8" s="1"/>
  <c r="N89" i="8" s="1"/>
  <c r="N114" i="8"/>
  <c r="N90" i="8" s="1"/>
  <c r="L96" i="12"/>
  <c r="M28" i="12"/>
  <c r="M31" i="12" s="1"/>
  <c r="AW88" i="1"/>
  <c r="BA87" i="1"/>
  <c r="L39" i="12" l="1"/>
  <c r="AG104" i="1"/>
  <c r="L39" i="6"/>
  <c r="AG95" i="1"/>
  <c r="L39" i="9"/>
  <c r="AG99" i="1"/>
  <c r="AG89" i="1"/>
  <c r="L39" i="2"/>
  <c r="L104" i="3"/>
  <c r="M28" i="3"/>
  <c r="M31" i="3" s="1"/>
  <c r="AG93" i="1"/>
  <c r="L39" i="5"/>
  <c r="AG100" i="1"/>
  <c r="AN100" i="1" s="1"/>
  <c r="L39" i="10"/>
  <c r="W32" i="1"/>
  <c r="AW87" i="1"/>
  <c r="AK32" i="1" s="1"/>
  <c r="L95" i="8"/>
  <c r="M28" i="8"/>
  <c r="M31" i="8" s="1"/>
  <c r="L39" i="11"/>
  <c r="AG102" i="1"/>
  <c r="W31" i="1"/>
  <c r="AV87" i="1"/>
  <c r="AG91" i="1"/>
  <c r="AN91" i="1" s="1"/>
  <c r="L39" i="4"/>
  <c r="AG96" i="1"/>
  <c r="AN96" i="1" s="1"/>
  <c r="L39" i="7"/>
  <c r="AK31" i="1" l="1"/>
  <c r="AT87" i="1"/>
  <c r="AG101" i="1"/>
  <c r="AN101" i="1" s="1"/>
  <c r="AN102" i="1"/>
  <c r="AN95" i="1"/>
  <c r="AG90" i="1"/>
  <c r="AN90" i="1" s="1"/>
  <c r="L39" i="3"/>
  <c r="AN93" i="1"/>
  <c r="AG92" i="1"/>
  <c r="AN92" i="1" s="1"/>
  <c r="AG88" i="1"/>
  <c r="AN89" i="1"/>
  <c r="AN99" i="1"/>
  <c r="AG98" i="1"/>
  <c r="AN98" i="1" s="1"/>
  <c r="AN104" i="1"/>
  <c r="AG103" i="1"/>
  <c r="AN103" i="1" s="1"/>
  <c r="AG97" i="1"/>
  <c r="AN97" i="1" s="1"/>
  <c r="L39" i="8"/>
  <c r="AG94" i="1" l="1"/>
  <c r="AN94" i="1" s="1"/>
  <c r="AG87" i="1"/>
  <c r="AN88" i="1"/>
  <c r="AG108" i="1" l="1"/>
  <c r="AK26" i="1"/>
  <c r="AK29" i="1" s="1"/>
  <c r="AK37" i="1" s="1"/>
  <c r="AN87" i="1"/>
  <c r="AN108" i="1" s="1"/>
</calcChain>
</file>

<file path=xl/sharedStrings.xml><?xml version="1.0" encoding="utf-8"?>
<sst xmlns="http://schemas.openxmlformats.org/spreadsheetml/2006/main" count="8211" uniqueCount="1494">
  <si>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</si>
  <si>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</si>
  <si>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</si>
  <si>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</si>
  <si>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</si>
  <si>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</si>
  <si>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</si>
  <si>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</si>
  <si>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</si>
  <si>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</si>
  <si>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</si>
  <si>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</si>
  <si>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</si>
  <si>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</si>
  <si>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</si>
  <si>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</si>
  <si>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Stavba:</t>
  </si>
  <si>
    <t>0,1</t>
  </si>
  <si>
    <t>JKSO:</t>
  </si>
  <si>
    <t>CC-CZ:</t>
  </si>
  <si>
    <t>1</t>
  </si>
  <si>
    <t>Místo:</t>
  </si>
  <si>
    <t>Sedlice</t>
  </si>
  <si>
    <t>Datum:</t>
  </si>
  <si>
    <t>10</t>
  </si>
  <si>
    <t>100</t>
  </si>
  <si>
    <t>Objednatel:</t>
  </si>
  <si>
    <t>IČ:</t>
  </si>
  <si>
    <t xml:space="preserve"> </t>
  </si>
  <si>
    <t>DIČ:</t>
  </si>
  <si>
    <t>Zhotovitel: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</si>
  <si>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</si>
  <si>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</si>
  <si>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</si>
  <si>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</si>
  <si>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</si>
  <si>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</si>
  <si>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</si>
  <si>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</si>
  <si>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</si>
  <si>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</si>
  <si>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</si>
  <si>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</si>
  <si>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</si>
  <si>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</si>
  <si>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</si>
  <si>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</si>
  <si>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</si>
  <si>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</si>
  <si>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</si>
  <si>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</si>
  <si>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</si>
  <si>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</si>
  <si>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</si>
  <si>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</si>
  <si>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</si>
  <si>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</si>
  <si>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</si>
  <si>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</si>
  <si>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</si>
  <si>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</si>
  <si>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</si>
  <si>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</si>
  <si>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</si>
  <si>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</si>
  <si>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</si>
  <si>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</si>
  <si>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</si>
  <si>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</si>
  <si>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</si>
  <si>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</si>
  <si>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</si>
  <si>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</si>
  <si>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</si>
  <si>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</si>
  <si>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</si>
  <si>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</si>
  <si>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{a06af485-aeb4-46d5-842a-07f5f53e4519}</t>
  </si>
  <si>
    <t>{00000000-0000-0000-0000-000000000000}</t>
  </si>
  <si>
    <t>SO 01</t>
  </si>
  <si>
    <t>Produkční stáj</t>
  </si>
  <si>
    <t>{4f5608bf-5405-499f-a59b-a2d893072177}</t>
  </si>
  <si>
    <t>/</t>
  </si>
  <si>
    <t>SO 01-1</t>
  </si>
  <si>
    <t>Stavební náklady</t>
  </si>
  <si>
    <t>2</t>
  </si>
  <si>
    <t>{4c11da67-56ed-4887-be9b-88cb16e4dec4}</t>
  </si>
  <si>
    <t>SO 01-2</t>
  </si>
  <si>
    <t>Technologie</t>
  </si>
  <si>
    <t>{af3dffff-e6fb-4e9c-8451-6deedb3c912b}</t>
  </si>
  <si>
    <t>SO 01-3</t>
  </si>
  <si>
    <t>Elektroinstalace a uzemnění</t>
  </si>
  <si>
    <t>{fef15247-fc0c-4687-8b7d-425d0add4ce9}</t>
  </si>
  <si>
    <t>SO 02</t>
  </si>
  <si>
    <t>Hnojiště</t>
  </si>
  <si>
    <t>{6e1dd747-bda8-43d0-9081-583cd36f66b2}</t>
  </si>
  <si>
    <t>SO 02-1</t>
  </si>
  <si>
    <t>{af6f93a7-2575-4ae9-8c82-ec465542b4d4}</t>
  </si>
  <si>
    <t>SO 03</t>
  </si>
  <si>
    <t>Jímka</t>
  </si>
  <si>
    <t>{b7e22c17-8cb3-4dce-8161-576225792c25}</t>
  </si>
  <si>
    <t>SO 03-1</t>
  </si>
  <si>
    <t>{9033665a-340d-45e6-97f2-c19d18dfe346}</t>
  </si>
  <si>
    <t>SO 03-2</t>
  </si>
  <si>
    <t>Výdejní plocha k jímce</t>
  </si>
  <si>
    <t>{d20079b0-74bc-40cb-97a2-09a9a49b09f1}</t>
  </si>
  <si>
    <t>SO 03-3</t>
  </si>
  <si>
    <t>{2d1267fe-b948-4edc-b175-1f0999806572}</t>
  </si>
  <si>
    <t>SO 04</t>
  </si>
  <si>
    <t>Přeháněcí koridor</t>
  </si>
  <si>
    <t>{65ca9f0e-7977-4a32-a104-28eabd57e1a5}</t>
  </si>
  <si>
    <t>SO 04-1</t>
  </si>
  <si>
    <t>{f5a0fc05-1d27-40b6-95fb-9e810ff99dd9}</t>
  </si>
  <si>
    <t>SO 04-2</t>
  </si>
  <si>
    <t>{e15c8d2b-acf2-409f-8a44-6ff566d6101c}</t>
  </si>
  <si>
    <t>SO 05</t>
  </si>
  <si>
    <t>Areálové rozvody</t>
  </si>
  <si>
    <t>{412a035d-6b47-4fd2-8443-b31ccae20cce}</t>
  </si>
  <si>
    <t>SO 05-1</t>
  </si>
  <si>
    <t>{4d4cb112-b06e-4112-bd1e-59a2b5e7d727}</t>
  </si>
  <si>
    <t>SO 06</t>
  </si>
  <si>
    <t>Demolice stávajícího objektu</t>
  </si>
  <si>
    <t>{f33b5f55-dc3d-45ea-8773-6fe140ddd04f}</t>
  </si>
  <si>
    <t>SO 06-3</t>
  </si>
  <si>
    <t>Kravín</t>
  </si>
  <si>
    <t>{a7f5a2f3-c708-4ce1-a30a-ec1f6a9b0e19}</t>
  </si>
  <si>
    <t>2) Ostatní náklady ze souhrnného listu</t>
  </si>
  <si>
    <t>Procent. zadání_x000D_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</si>
  <si>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</si>
  <si>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</si>
  <si>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</si>
  <si>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</si>
  <si>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</si>
  <si>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</si>
  <si>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</si>
  <si>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KRYCÍ LIST ROZPOČTU</t>
  </si>
  <si>
    <t>Objekt:</t>
  </si>
  <si>
    <t>SO 01 - Produkční stáj</t>
  </si>
  <si>
    <t>Část:</t>
  </si>
  <si>
    <t>SO 01-1 - Stavební náklady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</si>
  <si>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</si>
  <si>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</si>
  <si>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</si>
  <si>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</si>
  <si>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</si>
  <si>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</si>
  <si>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</si>
  <si>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</si>
  <si>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</si>
  <si>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</si>
  <si>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</si>
  <si>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</si>
  <si>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</si>
  <si>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</si>
  <si>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95 - Různé dokončovací konstrukce a práce pozemních staveb</t>
  </si>
  <si>
    <t xml:space="preserve">    998 - Přesun hmot</t>
  </si>
  <si>
    <t>PSV - Práce a dodávky PSV</t>
  </si>
  <si>
    <t xml:space="preserve">    711 - Izolace proti vodě, vlhkosti a plynům</t>
  </si>
  <si>
    <t xml:space="preserve">    722 - Zdravotechnika - vnitřní vodovod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</si>
  <si>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</si>
  <si>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</si>
  <si>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</si>
  <si>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</si>
  <si>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</si>
  <si>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</si>
  <si>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>VRN - Vedlejší rozpočtové náklady</t>
  </si>
  <si>
    <t xml:space="preserve">    VRN3 - Zařízení staveniště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</si>
  <si>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</si>
  <si>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</si>
  <si>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</si>
  <si>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</si>
  <si>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</si>
  <si>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</si>
  <si>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</si>
  <si>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</si>
  <si>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</si>
  <si>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</si>
  <si>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</si>
  <si>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</si>
  <si>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</si>
  <si>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</si>
  <si>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</si>
  <si>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</si>
  <si>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</si>
  <si>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131201102</t>
  </si>
  <si>
    <t>Hloubení jam nezapažených v hornině tř. 3 objemu do 1000 m3</t>
  </si>
  <si>
    <t>m3</t>
  </si>
  <si>
    <t>4</t>
  </si>
  <si>
    <t>1036694060</t>
  </si>
  <si>
    <t>131201109</t>
  </si>
  <si>
    <t>Příplatek za lepivost u hloubení jam nezapažených v hornině tř. 3</t>
  </si>
  <si>
    <t>-2093700778</t>
  </si>
  <si>
    <t>3</t>
  </si>
  <si>
    <t>131301102</t>
  </si>
  <si>
    <t>Hloubení jam nezapažených v hornině tř. 4 objemu do 1000 m3</t>
  </si>
  <si>
    <t>-487291622</t>
  </si>
  <si>
    <t>131301109</t>
  </si>
  <si>
    <t>Příplatek za lepivost u hloubení jam nezapažených v hornině tř. 4</t>
  </si>
  <si>
    <t>-170929001</t>
  </si>
  <si>
    <t>5</t>
  </si>
  <si>
    <t>132201101</t>
  </si>
  <si>
    <t>Hloubení rýh š do 600 mm v hornině tř. 3 objemu do 100 m3</t>
  </si>
  <si>
    <t>1978668601</t>
  </si>
  <si>
    <t>6</t>
  </si>
  <si>
    <t>132201109</t>
  </si>
  <si>
    <t>Příplatek za lepivost k hloubení rýh š do 600 mm v hornině tř. 3</t>
  </si>
  <si>
    <t>-1675740349</t>
  </si>
  <si>
    <t>7</t>
  </si>
  <si>
    <t>132301101</t>
  </si>
  <si>
    <t>Hloubení rýh š do 600 mm v hornině tř. 4 objemu do 100 m3</t>
  </si>
  <si>
    <t>-1977566417</t>
  </si>
  <si>
    <t>8</t>
  </si>
  <si>
    <t>132301109</t>
  </si>
  <si>
    <t>Příplatek za lepivost k hloubení rýh š do 600 mm v hornině tř. 4</t>
  </si>
  <si>
    <t>-1700768885</t>
  </si>
  <si>
    <t>9</t>
  </si>
  <si>
    <t>133201102</t>
  </si>
  <si>
    <t>Hloubení šachet v hornině tř. 3 objemu přes 100 m3</t>
  </si>
  <si>
    <t>1591154071</t>
  </si>
  <si>
    <t>133201109</t>
  </si>
  <si>
    <t>Příplatek za lepivost u hloubení šachet v hornině tř. 3</t>
  </si>
  <si>
    <t>-1263637009</t>
  </si>
  <si>
    <t>11</t>
  </si>
  <si>
    <t>133301101</t>
  </si>
  <si>
    <t>Hloubení šachet v hornině tř. 4 objemu do 100 m3</t>
  </si>
  <si>
    <t>1120347028</t>
  </si>
  <si>
    <t>12</t>
  </si>
  <si>
    <t>133301109</t>
  </si>
  <si>
    <t>Příplatek za lepivost u hloubení šachet v hornině tř. 4</t>
  </si>
  <si>
    <t>1861612572</t>
  </si>
  <si>
    <t>13</t>
  </si>
  <si>
    <t>162701105</t>
  </si>
  <si>
    <t>Vodorovné přemístění do 10000 m výkopku/sypaniny z horniny tř. 1 až 4</t>
  </si>
  <si>
    <t>-1780792181</t>
  </si>
  <si>
    <t>14</t>
  </si>
  <si>
    <t>162301101-1</t>
  </si>
  <si>
    <t>Vodorovné přemístění do 500 m výkopku/sypaniny z horniny tř. 1 až 4 - násypy</t>
  </si>
  <si>
    <t>1875286886</t>
  </si>
  <si>
    <t>167101102</t>
  </si>
  <si>
    <t>Nakládání výkopku z hornin tř. 1 až 4 přes 100 m3</t>
  </si>
  <si>
    <t>1833920873</t>
  </si>
  <si>
    <t>16</t>
  </si>
  <si>
    <t>171201201</t>
  </si>
  <si>
    <t>Uložení sypaniny na skládky</t>
  </si>
  <si>
    <t>308645962</t>
  </si>
  <si>
    <t>17</t>
  </si>
  <si>
    <t>171201211</t>
  </si>
  <si>
    <t>Poplatek za uložení odpadu ze sypaniny na skládce (skládkovné)</t>
  </si>
  <si>
    <t>t</t>
  </si>
  <si>
    <t>1780856554</t>
  </si>
  <si>
    <t>18</t>
  </si>
  <si>
    <t>174101101</t>
  </si>
  <si>
    <t>Zásyp jam, šachet rýh nebo kolem objektů sypaninou se zhutněním</t>
  </si>
  <si>
    <t>-1865015051</t>
  </si>
  <si>
    <t>19</t>
  </si>
  <si>
    <t>181951102</t>
  </si>
  <si>
    <t>Úprava pláně v hornině tř. 1 až 4 se zhutněním</t>
  </si>
  <si>
    <t>m2</t>
  </si>
  <si>
    <t>-1718888916</t>
  </si>
  <si>
    <t>20</t>
  </si>
  <si>
    <t>002-002</t>
  </si>
  <si>
    <t>Rýhování podélné podlah v místě krmiště</t>
  </si>
  <si>
    <t>1384124461</t>
  </si>
  <si>
    <t>002-003</t>
  </si>
  <si>
    <t>Rýhování diagonální podlah v místě přechodů</t>
  </si>
  <si>
    <t>1477938933</t>
  </si>
  <si>
    <t>22</t>
  </si>
  <si>
    <t>271532212</t>
  </si>
  <si>
    <t>Podsyp pod základové konstrukce se zhutněním z hrubého kameniva frakce 16 až 32 mm</t>
  </si>
  <si>
    <t>638922358</t>
  </si>
  <si>
    <t>23</t>
  </si>
  <si>
    <t>272362021</t>
  </si>
  <si>
    <t>Výztuž základových kleneb svařovanými sítěmi Kari</t>
  </si>
  <si>
    <t>705199646</t>
  </si>
  <si>
    <t>24</t>
  </si>
  <si>
    <t>273313611</t>
  </si>
  <si>
    <t>Základové desky z betonu tř. C 16/20 - podkladní beton</t>
  </si>
  <si>
    <t>-1259885730</t>
  </si>
  <si>
    <t>25</t>
  </si>
  <si>
    <t>273362021</t>
  </si>
  <si>
    <t>Výztuž základových desek svařovanými sítěmi Kari</t>
  </si>
  <si>
    <t>-1272630780</t>
  </si>
  <si>
    <t>26</t>
  </si>
  <si>
    <t>274313611</t>
  </si>
  <si>
    <t>Základové pásy z betonu tř. C 16/20</t>
  </si>
  <si>
    <t>2024093452</t>
  </si>
  <si>
    <t>27</t>
  </si>
  <si>
    <t>274351215</t>
  </si>
  <si>
    <t>Zřízení bednění stěn základových pasů</t>
  </si>
  <si>
    <t>153264898</t>
  </si>
  <si>
    <t>28</t>
  </si>
  <si>
    <t>274351216</t>
  </si>
  <si>
    <t>Odstranění bednění stěn základových pasů</t>
  </si>
  <si>
    <t>-1446905696</t>
  </si>
  <si>
    <t>29</t>
  </si>
  <si>
    <t>275313711</t>
  </si>
  <si>
    <t>Základové patky z betonu tř. C 20/25</t>
  </si>
  <si>
    <t>360328300</t>
  </si>
  <si>
    <t>30</t>
  </si>
  <si>
    <t>275351215</t>
  </si>
  <si>
    <t>Zřízení bednění stěn základových patek</t>
  </si>
  <si>
    <t>711433917</t>
  </si>
  <si>
    <t>31</t>
  </si>
  <si>
    <t>275351216</t>
  </si>
  <si>
    <t>Odstranění bednění stěn základových patek</t>
  </si>
  <si>
    <t>1745026322</t>
  </si>
  <si>
    <t>32</t>
  </si>
  <si>
    <t>311321411</t>
  </si>
  <si>
    <t>Nosná zeď ze ŽB tř. C 25/30 bez výztuže</t>
  </si>
  <si>
    <t>-2093510475</t>
  </si>
  <si>
    <t>33</t>
  </si>
  <si>
    <t>311351111</t>
  </si>
  <si>
    <t>Zřízení oboustranného bednění zvlášť únosného zdí nosných</t>
  </si>
  <si>
    <t>-1228134590</t>
  </si>
  <si>
    <t>34</t>
  </si>
  <si>
    <t>311351106</t>
  </si>
  <si>
    <t>Odstranění oboustranného bednění zdí nosných</t>
  </si>
  <si>
    <t>2056743857</t>
  </si>
  <si>
    <t>35</t>
  </si>
  <si>
    <t>311362021</t>
  </si>
  <si>
    <t>Výztuž nosných zdí svařovanými sítěmi Kari</t>
  </si>
  <si>
    <t>890737219</t>
  </si>
  <si>
    <t>36</t>
  </si>
  <si>
    <t>444151112</t>
  </si>
  <si>
    <t>Montáž krytiny ocelových střech ze sendvičových panelů šroubovaných budov v do 12 m</t>
  </si>
  <si>
    <t>350858919</t>
  </si>
  <si>
    <t>37</t>
  </si>
  <si>
    <t>M</t>
  </si>
  <si>
    <t>4-001</t>
  </si>
  <si>
    <t>PUR panel tl. 40 mm (barva šedá)</t>
  </si>
  <si>
    <t>806466417</t>
  </si>
  <si>
    <t>38</t>
  </si>
  <si>
    <t>4-002</t>
  </si>
  <si>
    <t xml:space="preserve">Prosvětlovací pás k panelu PUR 40 mm </t>
  </si>
  <si>
    <t>-610101160</t>
  </si>
  <si>
    <t>39</t>
  </si>
  <si>
    <t>631311235</t>
  </si>
  <si>
    <t>Mazanina tl do 240 mm z betonu prostého se zvýšenými nároky na prostředí tř. C 30/37</t>
  </si>
  <si>
    <t>672107051</t>
  </si>
  <si>
    <t>40</t>
  </si>
  <si>
    <t>631319013</t>
  </si>
  <si>
    <t>Příplatek k mazanině tl do 240 mm za přehlazení povrchu</t>
  </si>
  <si>
    <t>1909935720</t>
  </si>
  <si>
    <t>41</t>
  </si>
  <si>
    <t>631319175</t>
  </si>
  <si>
    <t>Příplatek k mazanině tl do 240 mm za stržení povrchu spodní vrstvy před vložením výztuže</t>
  </si>
  <si>
    <t>987513348</t>
  </si>
  <si>
    <t>42</t>
  </si>
  <si>
    <t>631351101</t>
  </si>
  <si>
    <t>Zřízení bednění rýh a hran v podlahách</t>
  </si>
  <si>
    <t>672897874</t>
  </si>
  <si>
    <t>43</t>
  </si>
  <si>
    <t>631351102</t>
  </si>
  <si>
    <t>Odstranění bednění rýh a hran v podlahách</t>
  </si>
  <si>
    <t>1531802592</t>
  </si>
  <si>
    <t>44</t>
  </si>
  <si>
    <t>631362021</t>
  </si>
  <si>
    <t>Výztuž mazanin svařovanými sítěmi Kari</t>
  </si>
  <si>
    <t>408566650</t>
  </si>
  <si>
    <t>45</t>
  </si>
  <si>
    <t>632481213</t>
  </si>
  <si>
    <t>Separační vrstva z PE fólie</t>
  </si>
  <si>
    <t>-863232437</t>
  </si>
  <si>
    <t>46</t>
  </si>
  <si>
    <t>941111121</t>
  </si>
  <si>
    <t>Montáž lešení řadového trubkového lehkého s podlahami zatížení do 200 kg/m2 š do 1,2 m v do 10 m</t>
  </si>
  <si>
    <t>-357081973</t>
  </si>
  <si>
    <t>47</t>
  </si>
  <si>
    <t>941111221</t>
  </si>
  <si>
    <t>Příplatek k lešení řadovému trubkovému lehkému s podlahami š 1,2 m v 10 m za první a ZKD den použití</t>
  </si>
  <si>
    <t>1748552133</t>
  </si>
  <si>
    <t>48</t>
  </si>
  <si>
    <t>941111821</t>
  </si>
  <si>
    <t>Demontáž lešení řadového trubkového lehkého s podlahami zatížení do 200 kg/m2 š do 1,2 m v do 10 m</t>
  </si>
  <si>
    <t>644722467</t>
  </si>
  <si>
    <t>49</t>
  </si>
  <si>
    <t>949101112</t>
  </si>
  <si>
    <t>Lešení pomocné pro objekty pozemních staveb s lešeňovou podlahou v do 3,5 m zatížení do 150 kg/m2</t>
  </si>
  <si>
    <t>1049281549</t>
  </si>
  <si>
    <t>50</t>
  </si>
  <si>
    <t>952901311</t>
  </si>
  <si>
    <t>Vyčištění budov zemědělských objektů při jakékoliv výšce podlaží</t>
  </si>
  <si>
    <t>850597619</t>
  </si>
  <si>
    <t>51</t>
  </si>
  <si>
    <t>767995114</t>
  </si>
  <si>
    <t>Montáž atypických zámečnických konstrukcí hmotnosti do 50 kg</t>
  </si>
  <si>
    <t>kg</t>
  </si>
  <si>
    <t>-2096723209</t>
  </si>
  <si>
    <t>52</t>
  </si>
  <si>
    <t>130104240</t>
  </si>
  <si>
    <t>úhelník ocelový rovnostranný, v jakosti 11 375, 60 x 60 x 6 mm</t>
  </si>
  <si>
    <t>-1933422144</t>
  </si>
  <si>
    <t>53</t>
  </si>
  <si>
    <t>130106200</t>
  </si>
  <si>
    <t>ocel profilová T, v jakosti 11 375, 50 x 50 x 6 mm</t>
  </si>
  <si>
    <t>778950817</t>
  </si>
  <si>
    <t>54</t>
  </si>
  <si>
    <t>998021021</t>
  </si>
  <si>
    <t>Přesun hmot pro haly s nosnou kcí zděnou nebo monolitickou v do 20 m</t>
  </si>
  <si>
    <t>236242789</t>
  </si>
  <si>
    <t>55</t>
  </si>
  <si>
    <t>711471051</t>
  </si>
  <si>
    <t>Provedení vodorovné izolace proti tlakové vodě termoplasty lepenou fólií PVC</t>
  </si>
  <si>
    <t>1076177959</t>
  </si>
  <si>
    <t>56</t>
  </si>
  <si>
    <t>283220280</t>
  </si>
  <si>
    <t>fólie hydroizolační druh 803 tl 1,5 mm šíře 1300 mm</t>
  </si>
  <si>
    <t>-1140408331</t>
  </si>
  <si>
    <t>57</t>
  </si>
  <si>
    <t>711491171</t>
  </si>
  <si>
    <t>Provedení izolace proti tlakové vodě vodorovné z textilií vrstva podkladní</t>
  </si>
  <si>
    <t>1569301990</t>
  </si>
  <si>
    <t>58</t>
  </si>
  <si>
    <t>711491172</t>
  </si>
  <si>
    <t>Provedení izolace proti tlakové vodě vodorovné z textilií vrstva ochranná</t>
  </si>
  <si>
    <t>1268812661</t>
  </si>
  <si>
    <t>59</t>
  </si>
  <si>
    <t>693110380</t>
  </si>
  <si>
    <t>geotextilie,šíře role 5,2 m - 285 g/m2</t>
  </si>
  <si>
    <t>-1615753579</t>
  </si>
  <si>
    <t>60</t>
  </si>
  <si>
    <t>998711102</t>
  </si>
  <si>
    <t>Přesun hmot tonážní pro izolace proti vodě, vlhkosti a plynům v objektech výšky do 12 m</t>
  </si>
  <si>
    <t>1067853373</t>
  </si>
  <si>
    <t>61</t>
  </si>
  <si>
    <t>132201102</t>
  </si>
  <si>
    <t>Hloubení rýh š do 600 mm v hornině tř. 3 objemu přes 100 m3</t>
  </si>
  <si>
    <t>367368945</t>
  </si>
  <si>
    <t>62</t>
  </si>
  <si>
    <t>-30081770</t>
  </si>
  <si>
    <t>63</t>
  </si>
  <si>
    <t>162301101.1</t>
  </si>
  <si>
    <t>Vodorovné přemístění do 500 m výkopku/sypaniny z horniny tř. 1 až 4</t>
  </si>
  <si>
    <t>-195763417</t>
  </si>
  <si>
    <t>64</t>
  </si>
  <si>
    <t>174 10-1101.R00</t>
  </si>
  <si>
    <t>Zásyp jam, rýh, šachet se zhutněním</t>
  </si>
  <si>
    <t>40253754</t>
  </si>
  <si>
    <t>65</t>
  </si>
  <si>
    <t>451572111</t>
  </si>
  <si>
    <t>Lože pod potrubí otevřený výkop z kameniva drobného těženého</t>
  </si>
  <si>
    <t>598136386</t>
  </si>
  <si>
    <t>66</t>
  </si>
  <si>
    <t>722290234</t>
  </si>
  <si>
    <t>Proplach a dezinfekce vodovodního potrubí do DN 80</t>
  </si>
  <si>
    <t>m</t>
  </si>
  <si>
    <t>-1258307362</t>
  </si>
  <si>
    <t>67</t>
  </si>
  <si>
    <t>871161141</t>
  </si>
  <si>
    <t>Montáž potrubí z PE100 SDR 11 otevřený výkop svařovaných na tupo D 32 x 3,0 mm</t>
  </si>
  <si>
    <t>1853419983</t>
  </si>
  <si>
    <t>68</t>
  </si>
  <si>
    <t>871171141</t>
  </si>
  <si>
    <t>Montáž potrubí z PE100 SDR 11 otevřený výkop svařovaných na tupo D 40 x 3,7 mm</t>
  </si>
  <si>
    <t>708518706</t>
  </si>
  <si>
    <t>69</t>
  </si>
  <si>
    <t>871181141</t>
  </si>
  <si>
    <t>Montáž potrubí z PE100 SDR 11 otevřený výkop svařovaných na tupo D 50 x 4,6 mm</t>
  </si>
  <si>
    <t>1322587007</t>
  </si>
  <si>
    <t>70</t>
  </si>
  <si>
    <t>871211141</t>
  </si>
  <si>
    <t>Montáž potrubí z PE100 SDR 11 otevřený výkop svařovaných na tupo D 63 x 5,8 mm</t>
  </si>
  <si>
    <t>805737411</t>
  </si>
  <si>
    <t>71</t>
  </si>
  <si>
    <t>286135950</t>
  </si>
  <si>
    <t>potrubí dvouvrstvé PE100 s 10% signalizační vrstvou, SDR 11, 32x3,0. L=12m</t>
  </si>
  <si>
    <t>-2139783619</t>
  </si>
  <si>
    <t>72</t>
  </si>
  <si>
    <t>286135960</t>
  </si>
  <si>
    <t>potrubí dvouvrstvé PE100 s 10% signalizační vrstvou, SDR 11, 40x3,7. L=12m</t>
  </si>
  <si>
    <t>2000877312</t>
  </si>
  <si>
    <t>73</t>
  </si>
  <si>
    <t>286135970</t>
  </si>
  <si>
    <t>potrubí dvouvrstvé PE100 s 10% signalizační vrstvou, SDR 11, 50x4,6. L=12m</t>
  </si>
  <si>
    <t>-366940359</t>
  </si>
  <si>
    <t>74</t>
  </si>
  <si>
    <t>286135980</t>
  </si>
  <si>
    <t>potrubí dvouvrstvé PE100 s 10% signalizační vrstvou, SDR 11, 63x5,8. L=12m</t>
  </si>
  <si>
    <t>-1517420960</t>
  </si>
  <si>
    <t>75</t>
  </si>
  <si>
    <t>892241111</t>
  </si>
  <si>
    <t>Tlaková zkouška vodou potrubí do 80</t>
  </si>
  <si>
    <t>-1926814231</t>
  </si>
  <si>
    <t>76</t>
  </si>
  <si>
    <t>998722102</t>
  </si>
  <si>
    <t>Přesun hmot tonážní pro vnitřní vodovod v objektech v do 12 m</t>
  </si>
  <si>
    <t>-1421874666</t>
  </si>
  <si>
    <t>77</t>
  </si>
  <si>
    <t>762-001</t>
  </si>
  <si>
    <t xml:space="preserve">Dřevěná požlabnice včetně dodávky fošen tl. 50 mm </t>
  </si>
  <si>
    <t>-30695732</t>
  </si>
  <si>
    <t>78</t>
  </si>
  <si>
    <t>762-003</t>
  </si>
  <si>
    <t xml:space="preserve">D+M výdřeva pro osazení větrací štěrbiny </t>
  </si>
  <si>
    <t>-994501473</t>
  </si>
  <si>
    <t>79</t>
  </si>
  <si>
    <t>762123130</t>
  </si>
  <si>
    <t>Montáž tesařských stěn vázaných z hraněného řeziva průřezové plochy do 224 cm2</t>
  </si>
  <si>
    <t>603251639</t>
  </si>
  <si>
    <t>80</t>
  </si>
  <si>
    <t>605121210</t>
  </si>
  <si>
    <t xml:space="preserve">řezivo jehličnaté hranol jakost I-II </t>
  </si>
  <si>
    <t>913916478</t>
  </si>
  <si>
    <t>81</t>
  </si>
  <si>
    <t>762133132</t>
  </si>
  <si>
    <t>Montáž bednění stěn z hrubých fošen na sraz</t>
  </si>
  <si>
    <t>-1626701713</t>
  </si>
  <si>
    <t>82</t>
  </si>
  <si>
    <t>605110210</t>
  </si>
  <si>
    <t>řezivo jehličnaté - středové SM tl. 33-100 mm, jakost II, 2 - 3,5 m - fošny tl. 50 mm</t>
  </si>
  <si>
    <t>1085841305</t>
  </si>
  <si>
    <t>83</t>
  </si>
  <si>
    <t>762195000</t>
  </si>
  <si>
    <t>Spojovací prostředky pro montáž stěn, příček, bednění stěn</t>
  </si>
  <si>
    <t>-360236334</t>
  </si>
  <si>
    <t>84</t>
  </si>
  <si>
    <t>762335113</t>
  </si>
  <si>
    <t>Montáž krokví rovnoběžných s okapem z hraněného řeziva průřezové plochy do 288 cm2 na dřevo</t>
  </si>
  <si>
    <t>557233997</t>
  </si>
  <si>
    <t>85</t>
  </si>
  <si>
    <t>915241239</t>
  </si>
  <si>
    <t>86</t>
  </si>
  <si>
    <t>762395000</t>
  </si>
  <si>
    <t>Spojovací prostředky pro montáž krovu, bednění, laťování, světlíky, klíny</t>
  </si>
  <si>
    <t>-1159275606</t>
  </si>
  <si>
    <t>87</t>
  </si>
  <si>
    <t>998762202</t>
  </si>
  <si>
    <t>Přesun hmot procentní pro kce tesařské v objektech v do 12 m</t>
  </si>
  <si>
    <t>%</t>
  </si>
  <si>
    <t>2113199245</t>
  </si>
  <si>
    <t>88</t>
  </si>
  <si>
    <t>763732212</t>
  </si>
  <si>
    <t>Montáž dřevostaveb střešní konstrukce v do 10 m z plnostěnných vazníků konstrukční délky do 18 m</t>
  </si>
  <si>
    <t>1286557618</t>
  </si>
  <si>
    <t>89</t>
  </si>
  <si>
    <t>763-001</t>
  </si>
  <si>
    <t>Vazník lepený plnostěnný - dl. 19,3 m</t>
  </si>
  <si>
    <t>ks</t>
  </si>
  <si>
    <t>-1682580711</t>
  </si>
  <si>
    <t>90</t>
  </si>
  <si>
    <t>764011613</t>
  </si>
  <si>
    <t>Podkladní plech z Pz s upraveným povrchem rš 250 mm</t>
  </si>
  <si>
    <t>1364794840</t>
  </si>
  <si>
    <t>91</t>
  </si>
  <si>
    <t>764211636</t>
  </si>
  <si>
    <t>Oplechování nevětraného hřebene z Pz s povrchovou úpravou s hřebenovým plechem rš 500 mm</t>
  </si>
  <si>
    <t>855936513</t>
  </si>
  <si>
    <t>92</t>
  </si>
  <si>
    <t>764212634</t>
  </si>
  <si>
    <t>Oplechování štítu závětrnou lištou z Pz s povrchovou úpravou rš 330 mm</t>
  </si>
  <si>
    <t>96397846</t>
  </si>
  <si>
    <t>93</t>
  </si>
  <si>
    <t>764311604</t>
  </si>
  <si>
    <t>Lemování rovných zdí střech s krytinou prejzovou nebo vlnitou  z Pz s povrchovou úpravou rš 330 mm</t>
  </si>
  <si>
    <t>1433372707</t>
  </si>
  <si>
    <t>94</t>
  </si>
  <si>
    <t>764511405</t>
  </si>
  <si>
    <t>Žlab podokapní půlkruhový z Pz plechu rš 400 mm</t>
  </si>
  <si>
    <t>-98134433</t>
  </si>
  <si>
    <t>95</t>
  </si>
  <si>
    <t>764511445</t>
  </si>
  <si>
    <t>Kotlík oválný (trychtýřový) pro podokapní žlaby z Pz plechu 400/120 mm</t>
  </si>
  <si>
    <t>kus</t>
  </si>
  <si>
    <t>1509007541</t>
  </si>
  <si>
    <t>96</t>
  </si>
  <si>
    <t>764518423</t>
  </si>
  <si>
    <t>Svody kruhové včetně objímek, kolen, odskoků z Pz plechu průměru 120 mm</t>
  </si>
  <si>
    <t>734014990</t>
  </si>
  <si>
    <t>97</t>
  </si>
  <si>
    <t>998764102</t>
  </si>
  <si>
    <t>Přesun hmot tonážní pro konstrukce klempířské v objektech v do 12 m</t>
  </si>
  <si>
    <t>1842116292</t>
  </si>
  <si>
    <t>98</t>
  </si>
  <si>
    <t>766-001</t>
  </si>
  <si>
    <t>D+M obložení štítu překládanými prvky včetně nátěru</t>
  </si>
  <si>
    <t>-254818504</t>
  </si>
  <si>
    <t>99</t>
  </si>
  <si>
    <t>767-001</t>
  </si>
  <si>
    <t>D+M ocelové podpůrné konstrukce haly - povrchová úprava žárovým zinkováním</t>
  </si>
  <si>
    <t>-770152615</t>
  </si>
  <si>
    <t>767-005</t>
  </si>
  <si>
    <t>D+M výdřeva pro svinovací plachtu</t>
  </si>
  <si>
    <t>1817792081</t>
  </si>
  <si>
    <t>101</t>
  </si>
  <si>
    <t>767-006</t>
  </si>
  <si>
    <t>D+M větrací štěrbina bez klapky š.1,5 m</t>
  </si>
  <si>
    <t>-1791327464</t>
  </si>
  <si>
    <t>102</t>
  </si>
  <si>
    <t>767-007</t>
  </si>
  <si>
    <t>D+M dvoukřídlá vrata dřevěná, nezateplená 3,5 x 3,5 m</t>
  </si>
  <si>
    <t>-269197172</t>
  </si>
  <si>
    <t>103</t>
  </si>
  <si>
    <t>998767202</t>
  </si>
  <si>
    <t>Přesun hmot procentní pro zámečnické konstrukce v objektech v do 12 m</t>
  </si>
  <si>
    <t>-247300099</t>
  </si>
  <si>
    <t>104</t>
  </si>
  <si>
    <t>771574113</t>
  </si>
  <si>
    <t>Montáž podlah keramických režných hladkých lepených flexibilním lepidlem do 12 ks/m2</t>
  </si>
  <si>
    <t>170193443</t>
  </si>
  <si>
    <t>105</t>
  </si>
  <si>
    <t>597614330</t>
  </si>
  <si>
    <t>dlaždice keramické slinuté neglazované mrazuvzdorné TAURUS 29,8 x 29,8 x 0,9 cm</t>
  </si>
  <si>
    <t>-1217565833</t>
  </si>
  <si>
    <t>106</t>
  </si>
  <si>
    <t>771990112</t>
  </si>
  <si>
    <t>Vyrovnání podkladu samonivelační stěrkou tl 4 mm pevnosti 30 Mpa</t>
  </si>
  <si>
    <t>320046246</t>
  </si>
  <si>
    <t>107</t>
  </si>
  <si>
    <t>771990192</t>
  </si>
  <si>
    <t>Příplatek k vyrovnání podkladu dlažby samonivelační stěrkou pevnosti 30 Mpa ZKD 1 mm tloušťky</t>
  </si>
  <si>
    <t>-317937964</t>
  </si>
  <si>
    <t>108</t>
  </si>
  <si>
    <t>998771102</t>
  </si>
  <si>
    <t>Přesun hmot tonážní pro podlahy z dlaždic v objektech v do 12 m</t>
  </si>
  <si>
    <t>1299652585</t>
  </si>
  <si>
    <t>109</t>
  </si>
  <si>
    <t>030001000</t>
  </si>
  <si>
    <t>Zařízení staveniště</t>
  </si>
  <si>
    <t>1024</t>
  </si>
  <si>
    <t>-775901268</t>
  </si>
  <si>
    <t>SO 01-2 - Technologie</t>
  </si>
  <si>
    <t>M - Práce a dodávky M</t>
  </si>
  <si>
    <t xml:space="preserve">    26-M - Montáže zařízení pro zemědělství</t>
  </si>
  <si>
    <t xml:space="preserve">    26-M-001 - Boxové lože</t>
  </si>
  <si>
    <t xml:space="preserve">    26-M-002 - Dělící stěny</t>
  </si>
  <si>
    <t xml:space="preserve">    26-M-004 - Žlabová zábrana</t>
  </si>
  <si>
    <t xml:space="preserve">    26-M-005 - Napájení</t>
  </si>
  <si>
    <t xml:space="preserve">    26-M-006 - Čekárna pozink</t>
  </si>
  <si>
    <t xml:space="preserve">    26-M-007 - Příslušenství</t>
  </si>
  <si>
    <t xml:space="preserve">    26-M-008 - Branky</t>
  </si>
  <si>
    <t xml:space="preserve">    26-M-009 - Technologie větrání</t>
  </si>
  <si>
    <t xml:space="preserve">    26-M-010 - Ionizace stáje</t>
  </si>
  <si>
    <t>002</t>
  </si>
  <si>
    <t>Osazení sloupků technologie</t>
  </si>
  <si>
    <t>2132157891</t>
  </si>
  <si>
    <t>004</t>
  </si>
  <si>
    <t>Monzáž technologie</t>
  </si>
  <si>
    <t>hod</t>
  </si>
  <si>
    <t>-332700410</t>
  </si>
  <si>
    <t>M019</t>
  </si>
  <si>
    <t>sloupek 76x5 L 1800 s nerez návl.</t>
  </si>
  <si>
    <t>256</t>
  </si>
  <si>
    <t>-509595447</t>
  </si>
  <si>
    <t>000243</t>
  </si>
  <si>
    <t>oblouk zábrany 60 jednostr.</t>
  </si>
  <si>
    <t>725074655</t>
  </si>
  <si>
    <t>000243.1</t>
  </si>
  <si>
    <t>oblouk zábrany 60 oboustr.</t>
  </si>
  <si>
    <t>1592058177</t>
  </si>
  <si>
    <t>000262</t>
  </si>
  <si>
    <t>spona T 60/60 stabil</t>
  </si>
  <si>
    <t>-1590541819</t>
  </si>
  <si>
    <t>000264</t>
  </si>
  <si>
    <t>spona X 60/60</t>
  </si>
  <si>
    <t>258829616</t>
  </si>
  <si>
    <t>000272</t>
  </si>
  <si>
    <t>třmen 48/60</t>
  </si>
  <si>
    <t>-484910870</t>
  </si>
  <si>
    <t>000270</t>
  </si>
  <si>
    <t>třmen 76/60</t>
  </si>
  <si>
    <t>-1732391629</t>
  </si>
  <si>
    <t>000251</t>
  </si>
  <si>
    <t>zámek 60 (Ø51)</t>
  </si>
  <si>
    <t>-378447513</t>
  </si>
  <si>
    <t>000250</t>
  </si>
  <si>
    <t>zámek 48 (Ø40)</t>
  </si>
  <si>
    <t>-1494176749</t>
  </si>
  <si>
    <t>M020</t>
  </si>
  <si>
    <t>trubka 60x3</t>
  </si>
  <si>
    <t>-33762731</t>
  </si>
  <si>
    <t>M021</t>
  </si>
  <si>
    <t>trubka 48x3</t>
  </si>
  <si>
    <t>39671529</t>
  </si>
  <si>
    <t>000200</t>
  </si>
  <si>
    <t>spojka do trubky 48 (Ø40)</t>
  </si>
  <si>
    <t>-675317680</t>
  </si>
  <si>
    <t>000024</t>
  </si>
  <si>
    <t>spojka do trubky 60 (Ø51)</t>
  </si>
  <si>
    <t>-1811647059</t>
  </si>
  <si>
    <t>M022</t>
  </si>
  <si>
    <t>třmen na sloup</t>
  </si>
  <si>
    <t>1869792436</t>
  </si>
  <si>
    <t>000111</t>
  </si>
  <si>
    <t>sloupek 76U pro fošnovou L1800</t>
  </si>
  <si>
    <t>-1150938212</t>
  </si>
  <si>
    <t>000034</t>
  </si>
  <si>
    <t>sloupek H pro fošnovou L1800</t>
  </si>
  <si>
    <t>390650220</t>
  </si>
  <si>
    <t>000394</t>
  </si>
  <si>
    <t>sloupek 76x5  L 1800 s nerez návl.</t>
  </si>
  <si>
    <t>216830169</t>
  </si>
  <si>
    <t>000268</t>
  </si>
  <si>
    <t>spona T 76/42</t>
  </si>
  <si>
    <t>1339655199</t>
  </si>
  <si>
    <t>000266</t>
  </si>
  <si>
    <t>spona X 76/42</t>
  </si>
  <si>
    <t>-132642554</t>
  </si>
  <si>
    <t>M023</t>
  </si>
  <si>
    <t>trubka 42</t>
  </si>
  <si>
    <t>1341799438</t>
  </si>
  <si>
    <t>M024</t>
  </si>
  <si>
    <t>vrut M 8 x 40</t>
  </si>
  <si>
    <t>-68094845</t>
  </si>
  <si>
    <t>M025</t>
  </si>
  <si>
    <t>kompletační materiál</t>
  </si>
  <si>
    <t>-1943454141</t>
  </si>
  <si>
    <t>02053</t>
  </si>
  <si>
    <t>sloupek 60 s 2xU</t>
  </si>
  <si>
    <t>-64928278</t>
  </si>
  <si>
    <t>02052</t>
  </si>
  <si>
    <t>sloupek 60 s 1xU</t>
  </si>
  <si>
    <t>-1343747558</t>
  </si>
  <si>
    <t>02062</t>
  </si>
  <si>
    <t>držák</t>
  </si>
  <si>
    <t>745602242</t>
  </si>
  <si>
    <t>M018</t>
  </si>
  <si>
    <t>trubka 60</t>
  </si>
  <si>
    <t>59365877</t>
  </si>
  <si>
    <t>000201</t>
  </si>
  <si>
    <t>-1146806466</t>
  </si>
  <si>
    <t>M026</t>
  </si>
  <si>
    <t>spona T 60/60</t>
  </si>
  <si>
    <t>302799145</t>
  </si>
  <si>
    <t>000290</t>
  </si>
  <si>
    <t>třmen 60/60</t>
  </si>
  <si>
    <t>1877262312</t>
  </si>
  <si>
    <t>000227</t>
  </si>
  <si>
    <t>zátka 60</t>
  </si>
  <si>
    <t>1661582623</t>
  </si>
  <si>
    <t>000056</t>
  </si>
  <si>
    <t>NVV2 žlab L=2m, vyhřívaný</t>
  </si>
  <si>
    <t>1376356787</t>
  </si>
  <si>
    <t>000073</t>
  </si>
  <si>
    <t>protikálecí zábrana pro NVV2</t>
  </si>
  <si>
    <t>-909008100</t>
  </si>
  <si>
    <t>000126</t>
  </si>
  <si>
    <t>NVVV L=2,2m, vyhř.výkl.velkokap.</t>
  </si>
  <si>
    <t>1304301584</t>
  </si>
  <si>
    <t>000115</t>
  </si>
  <si>
    <t>protikálecí zábrana pro NVVV</t>
  </si>
  <si>
    <t>1365615318</t>
  </si>
  <si>
    <t>000400</t>
  </si>
  <si>
    <t>sloupek 102x5  L1800  s ner. návl.</t>
  </si>
  <si>
    <t>1285344184</t>
  </si>
  <si>
    <t>001707</t>
  </si>
  <si>
    <t>drbadlo elektrické rotační</t>
  </si>
  <si>
    <t>2016886391</t>
  </si>
  <si>
    <t>000224</t>
  </si>
  <si>
    <t>branka  do 1500 (60+42)</t>
  </si>
  <si>
    <t>-843554728</t>
  </si>
  <si>
    <t>-1628919121</t>
  </si>
  <si>
    <t>000225.1</t>
  </si>
  <si>
    <t>branka 1500-2500  (60+42)</t>
  </si>
  <si>
    <t>2084427321</t>
  </si>
  <si>
    <t>221408926</t>
  </si>
  <si>
    <t>000226</t>
  </si>
  <si>
    <t>branka  2500-3500  (60+42)</t>
  </si>
  <si>
    <t>1195248307</t>
  </si>
  <si>
    <t>-558461413</t>
  </si>
  <si>
    <t>000227.1</t>
  </si>
  <si>
    <t>branka  3500-4500 (60+42)</t>
  </si>
  <si>
    <t>1667992895</t>
  </si>
  <si>
    <t>1860709376</t>
  </si>
  <si>
    <t>000254</t>
  </si>
  <si>
    <t>branka do 2500 s KARI sítí</t>
  </si>
  <si>
    <t>872746006</t>
  </si>
  <si>
    <t>1821488503</t>
  </si>
  <si>
    <t>005</t>
  </si>
  <si>
    <t>D+M rolovací plachtová vrata mechanická 3,2 x 3,5 m</t>
  </si>
  <si>
    <t>-1958096926</t>
  </si>
  <si>
    <t>006</t>
  </si>
  <si>
    <t>D+M rolovací plachtová vrata elektrická 4 x 4,2 m</t>
  </si>
  <si>
    <t>220878228</t>
  </si>
  <si>
    <t>007</t>
  </si>
  <si>
    <t>D+M svinovací plachta v. do 3,85 m - mechanické ovládání</t>
  </si>
  <si>
    <t>-792837467</t>
  </si>
  <si>
    <t>008</t>
  </si>
  <si>
    <t>D+M ochranný kryt ukončovací s plastovým kedrem</t>
  </si>
  <si>
    <t>-860084494</t>
  </si>
  <si>
    <t>009</t>
  </si>
  <si>
    <t>D+M elektrický naviják s koncovými dorazy</t>
  </si>
  <si>
    <t>-1226847109</t>
  </si>
  <si>
    <t>DEZOSTER PT-3E - přístroj na dezinfekci a deodoraci vzduchu v průmyslových a zemědělských stavbách</t>
  </si>
  <si>
    <t>470094912</t>
  </si>
  <si>
    <t>RJ-05e - mikroprocesorová řídící jednotka s integrovanou výkonovou částí</t>
  </si>
  <si>
    <t>464700121</t>
  </si>
  <si>
    <t>Montáž ionizace stáje</t>
  </si>
  <si>
    <t>1227394864</t>
  </si>
  <si>
    <t>SO 01-3 - Elektroinstalace a uzemnění</t>
  </si>
  <si>
    <t>M - M</t>
  </si>
  <si>
    <t xml:space="preserve">    21-M - Elektromontáže</t>
  </si>
  <si>
    <t xml:space="preserve">    46-M - Zemní práce při extr.mont.pracích</t>
  </si>
  <si>
    <t xml:space="preserve">    UH - Uzemnění a hromosvod</t>
  </si>
  <si>
    <t xml:space="preserve">    HZS - Hodinové zúčtovací sazby</t>
  </si>
  <si>
    <t>210010019</t>
  </si>
  <si>
    <t>Montáž trubek plastových ohebných D 48 mm uložených volně</t>
  </si>
  <si>
    <t>-1029949867</t>
  </si>
  <si>
    <t>345713510</t>
  </si>
  <si>
    <t>trubka elektroinstalační ohebná Kopoflex, HDPE+LDPE KF 09050</t>
  </si>
  <si>
    <t>128</t>
  </si>
  <si>
    <t>939436720</t>
  </si>
  <si>
    <t>210010108</t>
  </si>
  <si>
    <t>Montáž lišt vkládacích s víčkem šířky do 40 mm</t>
  </si>
  <si>
    <t>-708039254</t>
  </si>
  <si>
    <t>345718310</t>
  </si>
  <si>
    <t>lišta elektroinstalační hranatá bílá LHD 40 x 40</t>
  </si>
  <si>
    <t>1877491342</t>
  </si>
  <si>
    <t>210010351</t>
  </si>
  <si>
    <t>Montáž rozvodek nástěnných plastových čtyřhranných ACIDUR vodič D do 4 mm2</t>
  </si>
  <si>
    <t>634412255</t>
  </si>
  <si>
    <t>10.077.132</t>
  </si>
  <si>
    <t>Krabice 6455-11 acidur 16 + zemn. svorka</t>
  </si>
  <si>
    <t>KS</t>
  </si>
  <si>
    <t>1575175914</t>
  </si>
  <si>
    <t>210020302</t>
  </si>
  <si>
    <t>Montáž žlabů kovových typ Mars šířky do 100 mm bez víka</t>
  </si>
  <si>
    <t>-2108864869</t>
  </si>
  <si>
    <t>8595057689862</t>
  </si>
  <si>
    <t>Kabelový drátěnný žlab DZ 60x60, včetně konzol a spojek</t>
  </si>
  <si>
    <t>214978366</t>
  </si>
  <si>
    <t>210020552</t>
  </si>
  <si>
    <t>Osazení konzoly se dvěma napínači</t>
  </si>
  <si>
    <t>841058143</t>
  </si>
  <si>
    <t>311970120</t>
  </si>
  <si>
    <t>napínák lanový oko-hák zinek bílý M 10</t>
  </si>
  <si>
    <t>1273344023</t>
  </si>
  <si>
    <t>210020555</t>
  </si>
  <si>
    <t>Napnutí jednoho nosného lana</t>
  </si>
  <si>
    <t>-64677658</t>
  </si>
  <si>
    <t>314521060</t>
  </si>
  <si>
    <t>lano ocelové šestipramenné pozink 6 x19 drátů  D 8,0 mm</t>
  </si>
  <si>
    <t>-1008183013</t>
  </si>
  <si>
    <t>210040101</t>
  </si>
  <si>
    <t>Montáž střešníků - střešníkové trubky</t>
  </si>
  <si>
    <t>659567371</t>
  </si>
  <si>
    <t>140110520</t>
  </si>
  <si>
    <t>trubka ocelová bezešvá hladká jakost 11 353, 76 x 3,6 mm</t>
  </si>
  <si>
    <t>895440171</t>
  </si>
  <si>
    <t>210040161</t>
  </si>
  <si>
    <t>Montáž střešníků - vývodky s kolenem</t>
  </si>
  <si>
    <t>2023882488</t>
  </si>
  <si>
    <t>210040162</t>
  </si>
  <si>
    <t>Montáž střešníků - hlavice</t>
  </si>
  <si>
    <t>492685421</t>
  </si>
  <si>
    <t>46590229</t>
  </si>
  <si>
    <t>STRESNIKOVA HLAVICE PRUM. 70</t>
  </si>
  <si>
    <t>1063150795</t>
  </si>
  <si>
    <t>210040172</t>
  </si>
  <si>
    <t>Montáž vzpěr střešníkových na trámek nebo krov</t>
  </si>
  <si>
    <t>334070477</t>
  </si>
  <si>
    <t>130100160</t>
  </si>
  <si>
    <t>tyč ocelová kruhová, v jakosti 11 375 D 20 mm</t>
  </si>
  <si>
    <t>1816799523</t>
  </si>
  <si>
    <t>210040173</t>
  </si>
  <si>
    <t>Montáž kotev střešníkových na zeď</t>
  </si>
  <si>
    <t>1339241179</t>
  </si>
  <si>
    <t>210100001</t>
  </si>
  <si>
    <t>Ukončení vodičů v rozváděči nebo na přístroji včetně zapojení průřezu žíly do 2,5 mm2</t>
  </si>
  <si>
    <t>934507817</t>
  </si>
  <si>
    <t>210100004</t>
  </si>
  <si>
    <t>Ukončení vodičů v rozváděči nebo na přístroji včetně zapojení průřezu žíly do 25 mm2</t>
  </si>
  <si>
    <t>-1827075183</t>
  </si>
  <si>
    <t>210100007</t>
  </si>
  <si>
    <t>Ukončení vodičů v rozváděči nebo na přístroji včetně zapojení průřezu žíly do 70 mm2</t>
  </si>
  <si>
    <t>-463918306</t>
  </si>
  <si>
    <t>210100009</t>
  </si>
  <si>
    <t>Ukončení vodičů v rozváděči nebo na přístroji včetně zapojení průřezu žíly do 120 mm2</t>
  </si>
  <si>
    <t>-354909429</t>
  </si>
  <si>
    <t>210110021</t>
  </si>
  <si>
    <t>Montáž nástěnný vypínač nn jednopólový pro prostředí venkovní nebo mokré</t>
  </si>
  <si>
    <t>1495539475</t>
  </si>
  <si>
    <t>3558N-C01510</t>
  </si>
  <si>
    <t>Spínač nástěnný řazení 1 3585N-C01510 IP54</t>
  </si>
  <si>
    <t>1362456585</t>
  </si>
  <si>
    <t>3558N-C91512</t>
  </si>
  <si>
    <t>Ovládač zapínací řazení 1/0 3558N-C91512</t>
  </si>
  <si>
    <t>1807021837</t>
  </si>
  <si>
    <t>210111052</t>
  </si>
  <si>
    <t>Montáž zásuvka chráněná bezšroubové připojení v krabici 2P+PE dvojí zapojení prostř. základní,vlhké</t>
  </si>
  <si>
    <t>1214492767</t>
  </si>
  <si>
    <t>137.6411</t>
  </si>
  <si>
    <t>Zásuvka s instalační krabicí na omítku IP66 i se zasunutou vidlicí</t>
  </si>
  <si>
    <t>627721162</t>
  </si>
  <si>
    <t>210111201</t>
  </si>
  <si>
    <t>Montáž zásuvek průmyslových ve skříni jištěných 16 A se zapojením vodičů</t>
  </si>
  <si>
    <t>1215648506</t>
  </si>
  <si>
    <t>SJ 51 042.01</t>
  </si>
  <si>
    <t>Zásuvková skříň 2x16A/400V 5p + 2x16A/230V 2p+PE</t>
  </si>
  <si>
    <t>1431411178</t>
  </si>
  <si>
    <t>210120102</t>
  </si>
  <si>
    <t>Montáž pojistkových patron nožových</t>
  </si>
  <si>
    <t>1672777059</t>
  </si>
  <si>
    <t>358252360</t>
  </si>
  <si>
    <t>pojistka nízkoztrátová PHNA00 80A provedení normální, charakteristika  gG</t>
  </si>
  <si>
    <t>1418872142</t>
  </si>
  <si>
    <t>358252380</t>
  </si>
  <si>
    <t>pojistka nízkoztrátová PHNA00 100A provedení normální, charakteristika  gG</t>
  </si>
  <si>
    <t>-379800818</t>
  </si>
  <si>
    <t>210190002</t>
  </si>
  <si>
    <t>Montáž rozvodnic běžných oceloplechových nebo plastových do 50 kg</t>
  </si>
  <si>
    <t>-2147473457</t>
  </si>
  <si>
    <t>357 01</t>
  </si>
  <si>
    <t>Rozváděč R-ST, osazený jistícími a spínacími prvky</t>
  </si>
  <si>
    <t>1757741673</t>
  </si>
  <si>
    <t>210191507</t>
  </si>
  <si>
    <t>Montáž skříní pojistkových tenkocementových rozpojovacích SR 2.1, 6.1</t>
  </si>
  <si>
    <t>-870695811</t>
  </si>
  <si>
    <t>47801987</t>
  </si>
  <si>
    <t>SKRIN SS 200/NVE1P</t>
  </si>
  <si>
    <t>-893534121</t>
  </si>
  <si>
    <t>210192562</t>
  </si>
  <si>
    <t>Montáž svorkovnic ochranných se zapojením vodičů typ 6236-30, 63 A</t>
  </si>
  <si>
    <t>-1044305381</t>
  </si>
  <si>
    <t>21040017</t>
  </si>
  <si>
    <t>EKVIPOTENCIAL. SVORKOV. EPS 2</t>
  </si>
  <si>
    <t>-1935727872</t>
  </si>
  <si>
    <t>210200070</t>
  </si>
  <si>
    <t>Montáž svítidel žárovkových průmyslových nástěnných přisazených 1 zdroj s košem</t>
  </si>
  <si>
    <t>835153357</t>
  </si>
  <si>
    <t>348723000</t>
  </si>
  <si>
    <t>Svitidlo přisazené na zeď venkovní halogen 150W</t>
  </si>
  <si>
    <t>-1880347922</t>
  </si>
  <si>
    <t>210201073</t>
  </si>
  <si>
    <t>Montáž svítidel zářivkových průmyslových stropních přisazených 2 zdroje s krytem</t>
  </si>
  <si>
    <t>1164796848</t>
  </si>
  <si>
    <t>10.556.080</t>
  </si>
  <si>
    <t>PRIMA 258 ABS AC K 3F 2x58W IP66</t>
  </si>
  <si>
    <t>314071050</t>
  </si>
  <si>
    <t>347640220</t>
  </si>
  <si>
    <t>startér - zapalovač 22 - 60 W</t>
  </si>
  <si>
    <t>-891058426</t>
  </si>
  <si>
    <t>52010206</t>
  </si>
  <si>
    <t>LINEARNI ZARIVKA L58W/840</t>
  </si>
  <si>
    <t>-264383178</t>
  </si>
  <si>
    <t>210260162</t>
  </si>
  <si>
    <t>Napojení souboru žil do jistící skříně průřezu 1 žíly přes 16 mm2</t>
  </si>
  <si>
    <t>-1678899889</t>
  </si>
  <si>
    <t>210280002</t>
  </si>
  <si>
    <t>Zkoušky a prohlídky el rozvodů a zařízení celková prohlídka pro objem mtž prací do 500 000 Kč</t>
  </si>
  <si>
    <t>-1835015966</t>
  </si>
  <si>
    <t>210292022</t>
  </si>
  <si>
    <t>Vypnutí vedení se zajištěním proti nedovolenému zapnutí, vyzkoušením a s opětovným zapnutím</t>
  </si>
  <si>
    <t>854476888</t>
  </si>
  <si>
    <t>210800646</t>
  </si>
  <si>
    <t>Montáž měděných vodičů CYA 6 mm2 uložených pevně</t>
  </si>
  <si>
    <t>-1769233089</t>
  </si>
  <si>
    <t>341421570</t>
  </si>
  <si>
    <t>vodič silový s Cu jádrem CYA H07 V-K 6 mm2</t>
  </si>
  <si>
    <t>-1261810910</t>
  </si>
  <si>
    <t>210800648</t>
  </si>
  <si>
    <t>Montáž měděných vodičů CYA 16 mm2 uložených pevně</t>
  </si>
  <si>
    <t>-235418815</t>
  </si>
  <si>
    <t>341421590</t>
  </si>
  <si>
    <t>vodič silový s Cu jádrem CYA H07 V-K 16 mm2</t>
  </si>
  <si>
    <t>648189253</t>
  </si>
  <si>
    <t>210810045</t>
  </si>
  <si>
    <t>Montáž měděných kabelů CYKY, CYKYD, CYKYDY, NYM, NYY, YSLY 750 V 3x1,5 mm2 uložených pevně</t>
  </si>
  <si>
    <t>1518483287</t>
  </si>
  <si>
    <t>341110300</t>
  </si>
  <si>
    <t>kabel silový s Cu jádrem CYKY 3x1,5 mm2</t>
  </si>
  <si>
    <t>1242402098</t>
  </si>
  <si>
    <t>210810046</t>
  </si>
  <si>
    <t>Montáž měděných kabelů CYKY, CYKYD, CYKYDY, NYM, NYY, YSLY 750 V 3x2,5 mm2 uložených pevně</t>
  </si>
  <si>
    <t>-2070781264</t>
  </si>
  <si>
    <t>341110360</t>
  </si>
  <si>
    <t>kabel silový s Cu jádrem CYKY 3x2,5 mm2</t>
  </si>
  <si>
    <t>60405704</t>
  </si>
  <si>
    <t>210810055</t>
  </si>
  <si>
    <t>Montáž měděných kabelů CYKY, CYKYD, CYKYDY, NYM, NYY, YSLY 750 V 5x1,5 mm2 uložených pevně</t>
  </si>
  <si>
    <t>709772691</t>
  </si>
  <si>
    <t>341110900</t>
  </si>
  <si>
    <t>kabel silový s Cu jádrem CYKY 5x1,5 mm2</t>
  </si>
  <si>
    <t>-963392169</t>
  </si>
  <si>
    <t>210810056</t>
  </si>
  <si>
    <t>Montáž měděných kabelů CYKY, CYKYD, CYKYDY, NYM, NYY, YSLY 750 V 5x2,5 mm2 uložených pevně</t>
  </si>
  <si>
    <t>-1513241142</t>
  </si>
  <si>
    <t>341110940</t>
  </si>
  <si>
    <t>kabel silový s Cu jádrem CYKY 5x2,5 mm2</t>
  </si>
  <si>
    <t>480274006</t>
  </si>
  <si>
    <t>210810061</t>
  </si>
  <si>
    <t>Montáž měděných kabelů CYKY, CYKYD, CYKYDY, NYM, NYY, YSLY 750 V 12x1,5mm2 uložených pevně</t>
  </si>
  <si>
    <t>-801952183</t>
  </si>
  <si>
    <t>341111300</t>
  </si>
  <si>
    <t>kabel silový s Cu jádrem CYKY 12x1,5 mm2</t>
  </si>
  <si>
    <t>586961645</t>
  </si>
  <si>
    <t>210810109</t>
  </si>
  <si>
    <t>Montáž měděných kabelů CYKY, NYM, NYY, YSLY 1 kV 4x25 mm2 uložených pevně</t>
  </si>
  <si>
    <t>1749688448</t>
  </si>
  <si>
    <t>341116100</t>
  </si>
  <si>
    <t>kabel silový s Cu jádrem 1-CYKY 4x25 mm2</t>
  </si>
  <si>
    <t>-447474743</t>
  </si>
  <si>
    <t>210901095</t>
  </si>
  <si>
    <t>Montáž hliníkových kabelů AYKY, AMCMK, TFSP, NAYY-J-RE(-O-SM) 1kV 3x120+70 mm2 pevně uložených</t>
  </si>
  <si>
    <t>-1113789236</t>
  </si>
  <si>
    <t>341132230</t>
  </si>
  <si>
    <t>kabel silový s Al jádrem 1-AYKY 3x120+70 mm2</t>
  </si>
  <si>
    <t>280574863</t>
  </si>
  <si>
    <t>361410050</t>
  </si>
  <si>
    <t>Montáž regulátoru teploty prostorový, typ 61 113</t>
  </si>
  <si>
    <t>-19059531</t>
  </si>
  <si>
    <t>405612270</t>
  </si>
  <si>
    <t>Termostat prostorový 950 11</t>
  </si>
  <si>
    <t>754548950</t>
  </si>
  <si>
    <t>460010025</t>
  </si>
  <si>
    <t>Vytyčení trasy inženýrských sítí v zastavěném prostoru</t>
  </si>
  <si>
    <t>km</t>
  </si>
  <si>
    <t>-958815789</t>
  </si>
  <si>
    <t>460030173</t>
  </si>
  <si>
    <t>Odstranění podkladu nebo krytu komunikace ze živice tloušťky do 15 cm</t>
  </si>
  <si>
    <t>-151721254</t>
  </si>
  <si>
    <t>460030193</t>
  </si>
  <si>
    <t>Řezání podkladu nebo krytu živičného tloušťky do 15 cm</t>
  </si>
  <si>
    <t>-1307956667</t>
  </si>
  <si>
    <t>460150263</t>
  </si>
  <si>
    <t>Hloubení kabelových zapažených i nezapažených rýh ručně š 50 cm, hl 80 cm, v hornině tř 3</t>
  </si>
  <si>
    <t>1742931760</t>
  </si>
  <si>
    <t>460421182</t>
  </si>
  <si>
    <t>Lože kabelů z písku nebo štěrkopísku tl 10 cm nad kabel, kryté plastovou folií, š lože do 50 cm</t>
  </si>
  <si>
    <t>1929105181</t>
  </si>
  <si>
    <t>460490013</t>
  </si>
  <si>
    <t>Krytí kabelů výstražnou fólií šířky 34 cm</t>
  </si>
  <si>
    <t>597546419</t>
  </si>
  <si>
    <t>460560263</t>
  </si>
  <si>
    <t>Zásyp rýh ručně šířky 50 cm, hloubky 80 cm, z horniny třídy 3</t>
  </si>
  <si>
    <t>1893937170</t>
  </si>
  <si>
    <t>460620013</t>
  </si>
  <si>
    <t>Provizorní úprava terénu se zhutněním, v hornině tř 3</t>
  </si>
  <si>
    <t>1660088504</t>
  </si>
  <si>
    <t>460650033</t>
  </si>
  <si>
    <t>Zřízení podkladní vrstvy vozovky a chodníku ze sypaniny se zhutněním tloušťky do 20 cm</t>
  </si>
  <si>
    <t>1336204519</t>
  </si>
  <si>
    <t>460650135</t>
  </si>
  <si>
    <t>Zřízení krytu vozovky a chodníku z litého asfaltu tloušťky do 8 cm</t>
  </si>
  <si>
    <t>-1452838664</t>
  </si>
  <si>
    <t>210220021</t>
  </si>
  <si>
    <t>Montáž uzemňovacího vedení vodičů FeZn pomocí svorek v zemi páskou do 120 mm2 v průmyslové výstavbě</t>
  </si>
  <si>
    <t>1738738308</t>
  </si>
  <si>
    <t>354420620</t>
  </si>
  <si>
    <t>pás zemnící 30 x 4 mm FeZn</t>
  </si>
  <si>
    <t>-1933956812</t>
  </si>
  <si>
    <t>210220023</t>
  </si>
  <si>
    <t>Montáž uzemňovacího vedení vodičů FeZn pomocí svorek v zemi drátem do 10 mm v průmyslové výstavbě</t>
  </si>
  <si>
    <t>-31913259</t>
  </si>
  <si>
    <t>354410730</t>
  </si>
  <si>
    <t>drát průměr 10 mm FeZn</t>
  </si>
  <si>
    <t>333404844</t>
  </si>
  <si>
    <t>210220101</t>
  </si>
  <si>
    <t>Montáž hromosvodného vedení svodových vodičů s podpěrami průměru do 10 mm</t>
  </si>
  <si>
    <t>57426132</t>
  </si>
  <si>
    <t>354410770</t>
  </si>
  <si>
    <t>drát průměr 8 mm AlMgSi</t>
  </si>
  <si>
    <t>-1902792687</t>
  </si>
  <si>
    <t>354415600</t>
  </si>
  <si>
    <t>podpěra vedení PV23 FeZn na plechové střechy 110 mm</t>
  </si>
  <si>
    <t>-1773000138</t>
  </si>
  <si>
    <t>354416760</t>
  </si>
  <si>
    <t>podpěry vedení hromosvodu PV 1h</t>
  </si>
  <si>
    <t>243413801</t>
  </si>
  <si>
    <t>210220201</t>
  </si>
  <si>
    <t>Montáž tyčí jímacích délky do 3 m na střešní hřeben</t>
  </si>
  <si>
    <t>-1892217359</t>
  </si>
  <si>
    <t>68500107</t>
  </si>
  <si>
    <t>JIMACI TYC JR 1.0</t>
  </si>
  <si>
    <t>-354682740</t>
  </si>
  <si>
    <t>210220301</t>
  </si>
  <si>
    <t>Montáž svorek hromosvodných typu SS, SR 03 se 2 šrouby</t>
  </si>
  <si>
    <t>2111001272</t>
  </si>
  <si>
    <t>354418850</t>
  </si>
  <si>
    <t>svorka spojovací SS pro lano D8-10 mm</t>
  </si>
  <si>
    <t>351853070</t>
  </si>
  <si>
    <t>354419960</t>
  </si>
  <si>
    <t>svorka odbočovací a spojovací SR 3a pro spojování kruhových a páskových vodičů    FeZn</t>
  </si>
  <si>
    <t>-1453609667</t>
  </si>
  <si>
    <t>210220302</t>
  </si>
  <si>
    <t>Montáž svorek hromosvodných typu ST, SJ, SK, SZ, SR 01, 02 se 3 a více šrouby</t>
  </si>
  <si>
    <t>199052711</t>
  </si>
  <si>
    <t>354418750</t>
  </si>
  <si>
    <t>svorka křížová SK pro vodič D6-10 mm</t>
  </si>
  <si>
    <t>1299942479</t>
  </si>
  <si>
    <t>354418950</t>
  </si>
  <si>
    <t>svorka připojovací SP1 k připojení kovových částí</t>
  </si>
  <si>
    <t>-1887308085</t>
  </si>
  <si>
    <t>354419860</t>
  </si>
  <si>
    <t>svorka odbočovací a spojovací SR 2a pro pásek 30x4 mm    FeZn</t>
  </si>
  <si>
    <t>1158213024</t>
  </si>
  <si>
    <t>354419250</t>
  </si>
  <si>
    <t>svorka zkušební SZ pro lano D6-12 mm   FeZn</t>
  </si>
  <si>
    <t>2036126776</t>
  </si>
  <si>
    <t>354418600</t>
  </si>
  <si>
    <t>svorka SJ 1 k jímací tyči-4 šrouby</t>
  </si>
  <si>
    <t>-1996096619</t>
  </si>
  <si>
    <t>210220303</t>
  </si>
  <si>
    <t>Montáž svorek hromosvodných typu S0 na okapové žlaby</t>
  </si>
  <si>
    <t>-1261412145</t>
  </si>
  <si>
    <t>354419050</t>
  </si>
  <si>
    <t>svorka připojovací SOc k připojení okapových žlabů</t>
  </si>
  <si>
    <t>-132368456</t>
  </si>
  <si>
    <t>210220372</t>
  </si>
  <si>
    <t>Montáž ochranných prvků - úhelníků nebo trubek do zdiva</t>
  </si>
  <si>
    <t>15626253</t>
  </si>
  <si>
    <t>354418310</t>
  </si>
  <si>
    <t>úhelník ochranný OU 2.0 na ochranu svodu 2 m</t>
  </si>
  <si>
    <t>-1627419011</t>
  </si>
  <si>
    <t>354418360</t>
  </si>
  <si>
    <t>držák ochranného úhelníku do zdiva DOU FeZn</t>
  </si>
  <si>
    <t>-318642690</t>
  </si>
  <si>
    <t>35441100R</t>
  </si>
  <si>
    <t>Svorka SKTzp třmen na ocelové výztuhy</t>
  </si>
  <si>
    <t>94532673</t>
  </si>
  <si>
    <t>210220401</t>
  </si>
  <si>
    <t>Montáž vedení hromosvodné - štítků k označení svodů</t>
  </si>
  <si>
    <t>1005007838</t>
  </si>
  <si>
    <t>735345300</t>
  </si>
  <si>
    <t>tabulka bezpečnostní s tiskem 2 barvy A5 148x210 mm</t>
  </si>
  <si>
    <t>-765058775</t>
  </si>
  <si>
    <t>220671</t>
  </si>
  <si>
    <t>Revize hromosvodu</t>
  </si>
  <si>
    <t>soub</t>
  </si>
  <si>
    <t>1278936491</t>
  </si>
  <si>
    <t>HZS2222</t>
  </si>
  <si>
    <t>Hodinová zúčtovací sazba - připojení technologie</t>
  </si>
  <si>
    <t>512</t>
  </si>
  <si>
    <t>2104621972</t>
  </si>
  <si>
    <t>SO 02 - Hnojiště</t>
  </si>
  <si>
    <t>SO 02-1 - Stavební náklady</t>
  </si>
  <si>
    <t xml:space="preserve">    8 - Trubní vedení</t>
  </si>
  <si>
    <t xml:space="preserve">    783 - Dokončovací práce - nátěry</t>
  </si>
  <si>
    <t>-104641650</t>
  </si>
  <si>
    <t>1985749908</t>
  </si>
  <si>
    <t>731499603</t>
  </si>
  <si>
    <t>1168758897</t>
  </si>
  <si>
    <t>132201201</t>
  </si>
  <si>
    <t>Hloubení rýh š do 2000 mm v hornině tř. 3 objemu do 100 m3</t>
  </si>
  <si>
    <t>-1296148894</t>
  </si>
  <si>
    <t>132201209</t>
  </si>
  <si>
    <t>Příplatek za lepivost k hloubení rýh š do 2000 mm v hornině tř. 3</t>
  </si>
  <si>
    <t>-624375691</t>
  </si>
  <si>
    <t>132301201</t>
  </si>
  <si>
    <t>Hloubení rýh š do 2000 mm v hornině tř. 4 objemu do 100 m3</t>
  </si>
  <si>
    <t>-38975934</t>
  </si>
  <si>
    <t>132301209</t>
  </si>
  <si>
    <t>Příplatek za lepivost k hloubení rýh š do 2000 mm v hornině tř. 4</t>
  </si>
  <si>
    <t>-1507921041</t>
  </si>
  <si>
    <t>1681429176</t>
  </si>
  <si>
    <t>-444340156</t>
  </si>
  <si>
    <t>1071390533</t>
  </si>
  <si>
    <t>613676156</t>
  </si>
  <si>
    <t>-1799557898</t>
  </si>
  <si>
    <t>175101201</t>
  </si>
  <si>
    <t>Obsypání objektu nad přilehlým původním terénem sypaninou bez prohození, uloženou do 3 m</t>
  </si>
  <si>
    <t>404198905</t>
  </si>
  <si>
    <t>473129071</t>
  </si>
  <si>
    <t>213311113</t>
  </si>
  <si>
    <t>Polštáře zhutněné pod základy z kameniva drceného frakce 16 až 63 mm</t>
  </si>
  <si>
    <t>-1321753409</t>
  </si>
  <si>
    <t>-209296303</t>
  </si>
  <si>
    <t>273321311</t>
  </si>
  <si>
    <t>Základové desky ze ŽB bez zvýšených nároků na prostředí tř. C 16/20 - podklad prefabrikátů</t>
  </si>
  <si>
    <t>1577697173</t>
  </si>
  <si>
    <t>273362021-1</t>
  </si>
  <si>
    <t>Výztuž základových desek svařovanými sítěmi Kari - podklad prefabrikátů</t>
  </si>
  <si>
    <t>-1362288518</t>
  </si>
  <si>
    <t>273321311-1</t>
  </si>
  <si>
    <t>Základové desky ze ŽB bez zvýšených nároků na prostředí tř. C 16/20 - podkladní beton</t>
  </si>
  <si>
    <t>1957724060</t>
  </si>
  <si>
    <t>273362021-2</t>
  </si>
  <si>
    <t>Výztuž základových desek svařovanými sítěmi Kari -  podkladní beton</t>
  </si>
  <si>
    <t>1343178450</t>
  </si>
  <si>
    <t>003-002</t>
  </si>
  <si>
    <t>Rohová úprava prefabrikátů</t>
  </si>
  <si>
    <t>1124969878</t>
  </si>
  <si>
    <t>003-007</t>
  </si>
  <si>
    <t>Tmelení svislých spár oboustranně - 2,5 m</t>
  </si>
  <si>
    <t>-1812154672</t>
  </si>
  <si>
    <t>3-002</t>
  </si>
  <si>
    <t>Dodávka stěn prefabrikovaných silážních žlabů "L"  - v.2,5 m</t>
  </si>
  <si>
    <t>1376928675</t>
  </si>
  <si>
    <t>382127854</t>
  </si>
  <si>
    <t>Montáž stěn prefabrikovaných silážních žlabů hmotnosti do 5,5 t</t>
  </si>
  <si>
    <t>366357780</t>
  </si>
  <si>
    <t>-259867343</t>
  </si>
  <si>
    <t>-894362454</t>
  </si>
  <si>
    <t>-127374225</t>
  </si>
  <si>
    <t>1044702462</t>
  </si>
  <si>
    <t>-690361796</t>
  </si>
  <si>
    <t>008-001</t>
  </si>
  <si>
    <t>Revizní šachta KG prům. 200 mm - detekční systém</t>
  </si>
  <si>
    <t>-1205623278</t>
  </si>
  <si>
    <t>008-001.1</t>
  </si>
  <si>
    <t>Drenáž pro měř. zařízení, z flexi hadice, DN100 mm vč. štěrku</t>
  </si>
  <si>
    <t>-454490160</t>
  </si>
  <si>
    <t>895941111</t>
  </si>
  <si>
    <t>Vpusť kanalizační uliční včetně roštu</t>
  </si>
  <si>
    <t>-1443563660</t>
  </si>
  <si>
    <t>008-003</t>
  </si>
  <si>
    <t xml:space="preserve">Kanalizační potrubí DN 200 - napojení do jímky </t>
  </si>
  <si>
    <t>994347208</t>
  </si>
  <si>
    <t>998142251</t>
  </si>
  <si>
    <t>Přesun hmot pro nádrže, jímky, zásobníky a jámy betonové monolitické v do 25 m</t>
  </si>
  <si>
    <t>-571621484</t>
  </si>
  <si>
    <t>711141559</t>
  </si>
  <si>
    <t>Provedení izolace proti zemní vlhkosti pásy přitavením vodorovné NAIP</t>
  </si>
  <si>
    <t>-1404529054</t>
  </si>
  <si>
    <t>283220290</t>
  </si>
  <si>
    <t>fólie hydroizolační druh 803 tl 2,0 mm šíře 1300 mm</t>
  </si>
  <si>
    <t>615954261</t>
  </si>
  <si>
    <t>-369727543</t>
  </si>
  <si>
    <t>-56442106</t>
  </si>
  <si>
    <t>-579735370</t>
  </si>
  <si>
    <t>998711101</t>
  </si>
  <si>
    <t>Přesun hmot tonážní pro izolace proti vodě, vlhkosti a plynům v objektech výšky do 6 m</t>
  </si>
  <si>
    <t>-264560937</t>
  </si>
  <si>
    <t>D+M Ocelové zábradlí dvoutrubkového v- 1,1 m - úprava lakováním</t>
  </si>
  <si>
    <t>-1650436356</t>
  </si>
  <si>
    <t>783-001</t>
  </si>
  <si>
    <t>Hydroizolační a ochranný nátěr Estedien</t>
  </si>
  <si>
    <t>-676927021</t>
  </si>
  <si>
    <t>-549855247</t>
  </si>
  <si>
    <t>SO 03 - Jímka</t>
  </si>
  <si>
    <t>SO 03-1 - Stavební náklady</t>
  </si>
  <si>
    <t xml:space="preserve">    9 - Konstrukce tělesa jímky</t>
  </si>
  <si>
    <t>896940179</t>
  </si>
  <si>
    <t>-1323446875</t>
  </si>
  <si>
    <t>738704018</t>
  </si>
  <si>
    <t>Vodorovné přemístění do 500 m výkopku/sypaniny z horniny tř. 1 až 4 - zásypy</t>
  </si>
  <si>
    <t>-1849255158</t>
  </si>
  <si>
    <t>1412540291</t>
  </si>
  <si>
    <t>472878316</t>
  </si>
  <si>
    <t>-1208650898</t>
  </si>
  <si>
    <t>551409002</t>
  </si>
  <si>
    <t>181102302</t>
  </si>
  <si>
    <t>Úprava pláně v zářezech se zhutněním</t>
  </si>
  <si>
    <t>240491119</t>
  </si>
  <si>
    <t>985972155</t>
  </si>
  <si>
    <t>645277159</t>
  </si>
  <si>
    <t>564231111</t>
  </si>
  <si>
    <t>Podklad nebo podsyp ze štěrkopísku ŠP tl 100 mm</t>
  </si>
  <si>
    <t>-544574438</t>
  </si>
  <si>
    <t>-1774760194</t>
  </si>
  <si>
    <t>-1605899910</t>
  </si>
  <si>
    <t>380326122</t>
  </si>
  <si>
    <t>Kompletní konstrukce ČOV, nádrží atd. z ŽB se zvýšenými nároky na prostředí tř. C 25/30 tl do 300 mm - stěny</t>
  </si>
  <si>
    <t>-1985898841</t>
  </si>
  <si>
    <t>380326123</t>
  </si>
  <si>
    <t>Kompletní konstrukce ČOV, nádrží z ŽB se zvýšenými nároky na prostředí tř. C 25/30 tl nad 300 mm - dno</t>
  </si>
  <si>
    <t>-1958614442</t>
  </si>
  <si>
    <t>380356241</t>
  </si>
  <si>
    <t>Bednění kompletních konstrukcí ČOV, nádrží nebo vodojemů neomítaných ploch zaoblených zřízení</t>
  </si>
  <si>
    <t>-1886292794</t>
  </si>
  <si>
    <t>380356242</t>
  </si>
  <si>
    <t>Bednění kompletních konstrukcí ČOV, nádrží nebo vodojemů neomítaných ploch zaoblených odstranění</t>
  </si>
  <si>
    <t>1294323232</t>
  </si>
  <si>
    <t>380361006</t>
  </si>
  <si>
    <t>Výztuž kompletních konstrukcí ČOV, nádrží nebo vodojemů z betonářské oceli 10 505</t>
  </si>
  <si>
    <t>616600639</t>
  </si>
  <si>
    <t>380361011</t>
  </si>
  <si>
    <t>Výztuž kompletních konstrukcí ČOV, nádrží nebo vodojemů ze svařovaných sítí KARI</t>
  </si>
  <si>
    <t>-79326636</t>
  </si>
  <si>
    <t>-547887688</t>
  </si>
  <si>
    <t>-1341048179</t>
  </si>
  <si>
    <t>Nátěr Estedien</t>
  </si>
  <si>
    <t>1641517801</t>
  </si>
  <si>
    <t>24220892</t>
  </si>
  <si>
    <t>SO 03-2 - Výdejní plocha k jímce</t>
  </si>
  <si>
    <t xml:space="preserve">    8  - Trubní vedení</t>
  </si>
  <si>
    <t xml:space="preserve">    99 - Přesuny hmot a suti</t>
  </si>
  <si>
    <t>121101101</t>
  </si>
  <si>
    <t>Sejmutí ornice s přemístěním na vzdálenost do 50 m</t>
  </si>
  <si>
    <t>-941373115</t>
  </si>
  <si>
    <t>131201101</t>
  </si>
  <si>
    <t>Hloubení jam nezapažených v hornině tř. 3 objemu do 100 m3</t>
  </si>
  <si>
    <t>-1978532097</t>
  </si>
  <si>
    <t>-1010836713</t>
  </si>
  <si>
    <t>-2091462907</t>
  </si>
  <si>
    <t>1318534556</t>
  </si>
  <si>
    <t>271532211</t>
  </si>
  <si>
    <t>Podsyp pod základové konstrukce se zhutněním z hrubého kameniva frakce 32 až 63 mm</t>
  </si>
  <si>
    <t>1285700893</t>
  </si>
  <si>
    <t>273322611</t>
  </si>
  <si>
    <t>Základové desky ze ŽB odolného proti agresivnímu prostředí tř. C 30/37 XA</t>
  </si>
  <si>
    <t>1701864754</t>
  </si>
  <si>
    <t>273351215</t>
  </si>
  <si>
    <t>Zřízení bednění stěn základových desek</t>
  </si>
  <si>
    <t>570292857</t>
  </si>
  <si>
    <t>273351216</t>
  </si>
  <si>
    <t>Odstranění bednění stěn základových desek</t>
  </si>
  <si>
    <t>-1641846203</t>
  </si>
  <si>
    <t>Výztuž základových desek svařovanými sítěmi Kari 6x100x100 mm</t>
  </si>
  <si>
    <t>1836500606</t>
  </si>
  <si>
    <t>8-001</t>
  </si>
  <si>
    <t>Kanalizační potrubí DN 200 - odkanalizování výdejní plochy do jímky, včetně zemních prací</t>
  </si>
  <si>
    <t>-1739700042</t>
  </si>
  <si>
    <t>-1868070057</t>
  </si>
  <si>
    <t>998145421</t>
  </si>
  <si>
    <t>Přesun hmot pro montované zásobníky a jámy pro zemědělství</t>
  </si>
  <si>
    <t>1553463296</t>
  </si>
  <si>
    <t>SO 03-3 - Technologie</t>
  </si>
  <si>
    <t>M001</t>
  </si>
  <si>
    <t>Čerpadlo Magnum LE 15/3,5/1</t>
  </si>
  <si>
    <t>1994694045</t>
  </si>
  <si>
    <t>M002</t>
  </si>
  <si>
    <t>Elektromotor 15 kW</t>
  </si>
  <si>
    <t>-162414394</t>
  </si>
  <si>
    <t>M003</t>
  </si>
  <si>
    <t>Připojení motoru k čerpadlu</t>
  </si>
  <si>
    <t>583613405</t>
  </si>
  <si>
    <t>M004</t>
  </si>
  <si>
    <t>Držák čerpadla k okraji komory</t>
  </si>
  <si>
    <t>1732455620</t>
  </si>
  <si>
    <t>M005</t>
  </si>
  <si>
    <t>Elektroskříň 15 kW - manuální ovládání</t>
  </si>
  <si>
    <t>-30483669</t>
  </si>
  <si>
    <t>M006</t>
  </si>
  <si>
    <t>S 78/133 Ukončení hadice</t>
  </si>
  <si>
    <t>1798108693</t>
  </si>
  <si>
    <t>M007</t>
  </si>
  <si>
    <t>S 77/133 Ukončení hadice</t>
  </si>
  <si>
    <t>2031055226</t>
  </si>
  <si>
    <t>M008</t>
  </si>
  <si>
    <t>S 2/133 Upínací kroužek</t>
  </si>
  <si>
    <t>65842932</t>
  </si>
  <si>
    <t>M009</t>
  </si>
  <si>
    <t>Spirálová hadice DN 125</t>
  </si>
  <si>
    <t>1218013664</t>
  </si>
  <si>
    <t>M010</t>
  </si>
  <si>
    <t>S 82/133-159 Prodloužení</t>
  </si>
  <si>
    <t>1793801440</t>
  </si>
  <si>
    <t>M011</t>
  </si>
  <si>
    <t>S 73/133 Přírubové ukončení</t>
  </si>
  <si>
    <t>-639754095</t>
  </si>
  <si>
    <t>M012</t>
  </si>
  <si>
    <t>upevňovací páska 131-139</t>
  </si>
  <si>
    <t>1714867724</t>
  </si>
  <si>
    <t>M013</t>
  </si>
  <si>
    <t>S 4/133 Gumové těsnění</t>
  </si>
  <si>
    <t>-109839560</t>
  </si>
  <si>
    <t>M014</t>
  </si>
  <si>
    <t>Potrubí DN 125</t>
  </si>
  <si>
    <t>-1443091168</t>
  </si>
  <si>
    <t>M015</t>
  </si>
  <si>
    <t>Doprava</t>
  </si>
  <si>
    <t>455657853</t>
  </si>
  <si>
    <t>M016</t>
  </si>
  <si>
    <t>Montáž</t>
  </si>
  <si>
    <t>1507464109</t>
  </si>
  <si>
    <t>SO 04 - Přeháněcí koridor</t>
  </si>
  <si>
    <t>SO 04-1 - Stavební náklady</t>
  </si>
  <si>
    <t>667495682</t>
  </si>
  <si>
    <t>334484419</t>
  </si>
  <si>
    <t>-1936231463</t>
  </si>
  <si>
    <t>857687034</t>
  </si>
  <si>
    <t>1824744720</t>
  </si>
  <si>
    <t>-1998104054</t>
  </si>
  <si>
    <t>2102587726</t>
  </si>
  <si>
    <t>Rýhování podélné podlah v koridoru</t>
  </si>
  <si>
    <t>-1374286545</t>
  </si>
  <si>
    <t>-1464319797</t>
  </si>
  <si>
    <t>1564437149</t>
  </si>
  <si>
    <t>-1036738515</t>
  </si>
  <si>
    <t>1808686980</t>
  </si>
  <si>
    <t>-1009052771</t>
  </si>
  <si>
    <t>311351105</t>
  </si>
  <si>
    <t>Zřízení oboustranného bednění zdí nosných</t>
  </si>
  <si>
    <t>-1093995224</t>
  </si>
  <si>
    <t>71611488</t>
  </si>
  <si>
    <t>-266603163</t>
  </si>
  <si>
    <t>1982315852</t>
  </si>
  <si>
    <t>1301303472</t>
  </si>
  <si>
    <t>-1138677337</t>
  </si>
  <si>
    <t>-986852572</t>
  </si>
  <si>
    <t>1200840971</t>
  </si>
  <si>
    <t>711111001</t>
  </si>
  <si>
    <t>Provedení izolace proti zemní vlhkosti vodorovné za studena nátěrem penetračním</t>
  </si>
  <si>
    <t>1906254838</t>
  </si>
  <si>
    <t>111631500</t>
  </si>
  <si>
    <t>lak asfaltový ALP/9 bal 9 kg</t>
  </si>
  <si>
    <t>-481931613</t>
  </si>
  <si>
    <t>-597806135</t>
  </si>
  <si>
    <t>628331590</t>
  </si>
  <si>
    <t>pás těžký asfaltovaný SKLOBIT 40 MINERAL G 200 S40</t>
  </si>
  <si>
    <t>-1761024175</t>
  </si>
  <si>
    <t>1999812294</t>
  </si>
  <si>
    <t>764-001</t>
  </si>
  <si>
    <t>Napojení střešní krytiny na stáj</t>
  </si>
  <si>
    <t>-642842156</t>
  </si>
  <si>
    <t>764511404</t>
  </si>
  <si>
    <t>Žlab podokapní půlkruhový z Pz plechu rš 330 mm</t>
  </si>
  <si>
    <t>-2101769800</t>
  </si>
  <si>
    <t>764511444</t>
  </si>
  <si>
    <t>Kotlík oválný (trychtýřový) pro podokapní žlaby z Pz plechu 330/100 mm</t>
  </si>
  <si>
    <t>-672560104</t>
  </si>
  <si>
    <t>764518422</t>
  </si>
  <si>
    <t>Svody kruhové včetně objímek, kolen, odskoků z Pz plechu průměru 100 mm</t>
  </si>
  <si>
    <t>-181437480</t>
  </si>
  <si>
    <t>998764101</t>
  </si>
  <si>
    <t>Přesun hmot tonážní pro konstrukce klempířské v objektech v do 6 m</t>
  </si>
  <si>
    <t>1315082650</t>
  </si>
  <si>
    <t>D+M ocelové  konstrukce koridoru</t>
  </si>
  <si>
    <t>1960344840</t>
  </si>
  <si>
    <t>767391112</t>
  </si>
  <si>
    <t>Montáž krytiny z tvarovaných plechů šroubováním</t>
  </si>
  <si>
    <t>-900010318</t>
  </si>
  <si>
    <t>154835100</t>
  </si>
  <si>
    <t>profil trapézový polyester 25 µm TR 35/207 tl 0,63 mm</t>
  </si>
  <si>
    <t>1533313581</t>
  </si>
  <si>
    <t>998767101</t>
  </si>
  <si>
    <t>Přesun hmot tonážní pro zámečnické konstrukce v objektech v do 6 m</t>
  </si>
  <si>
    <t>1258213383</t>
  </si>
  <si>
    <t>150427956</t>
  </si>
  <si>
    <t>SO 04-2 - Technologie</t>
  </si>
  <si>
    <t xml:space="preserve">    26-M-001 - Technologie koridor</t>
  </si>
  <si>
    <t>1682082704</t>
  </si>
  <si>
    <t>003</t>
  </si>
  <si>
    <t>Montáž technologie</t>
  </si>
  <si>
    <t>1711838270</t>
  </si>
  <si>
    <t>M017</t>
  </si>
  <si>
    <t>-752036810</t>
  </si>
  <si>
    <t>-256966214</t>
  </si>
  <si>
    <t>000278</t>
  </si>
  <si>
    <t>spona T 76/60</t>
  </si>
  <si>
    <t>-375009551</t>
  </si>
  <si>
    <t>000284</t>
  </si>
  <si>
    <t>spona X 76/60</t>
  </si>
  <si>
    <t>1761772105</t>
  </si>
  <si>
    <t>000225</t>
  </si>
  <si>
    <t>branka 1500-2500</t>
  </si>
  <si>
    <t>-853539502</t>
  </si>
  <si>
    <t>650451605</t>
  </si>
  <si>
    <t>SO 05 - Areálové rozvody</t>
  </si>
  <si>
    <t>SO 05-1 - Stavební náklady</t>
  </si>
  <si>
    <t xml:space="preserve">    8 -  Trubní vedení</t>
  </si>
  <si>
    <t>-1413760916</t>
  </si>
  <si>
    <t>732579761</t>
  </si>
  <si>
    <t>1314924893</t>
  </si>
  <si>
    <t>2063219342</t>
  </si>
  <si>
    <t>1130473310</t>
  </si>
  <si>
    <t>722290237</t>
  </si>
  <si>
    <t>Proplach a dezinfekce vodovodního potrubí do DN 200</t>
  </si>
  <si>
    <t>-2143671560</t>
  </si>
  <si>
    <t>871-001</t>
  </si>
  <si>
    <t>Napojení na stávající vodovod ve vodovodní šachtě</t>
  </si>
  <si>
    <t>-267220738</t>
  </si>
  <si>
    <t>871251141</t>
  </si>
  <si>
    <t>Montáž potrubí z PE100 SDR 11 otevřený výkop svařovaných na tupo D 110 x 10,0 mm</t>
  </si>
  <si>
    <t>-571529975</t>
  </si>
  <si>
    <t>286136010</t>
  </si>
  <si>
    <t>potrubí dvouvrstvé PE100 s 10% signalizační vrstvou, SDR 11, 110x10,0. L=12m</t>
  </si>
  <si>
    <t>-80809629</t>
  </si>
  <si>
    <t>892271111</t>
  </si>
  <si>
    <t>Tlaková zkouška vodou potrubí DN 100 nebo 125</t>
  </si>
  <si>
    <t>-238172971</t>
  </si>
  <si>
    <t>721 29-0112.R00.1</t>
  </si>
  <si>
    <t>Zkouška těsnosti kanalizace vodou do DN 300</t>
  </si>
  <si>
    <t>-1312138532</t>
  </si>
  <si>
    <t>871315221</t>
  </si>
  <si>
    <t>Kanalizační potrubí z tvrdého PVC-systém KG tuhost třídy SN8 DN150</t>
  </si>
  <si>
    <t>-567803921</t>
  </si>
  <si>
    <t>871355221</t>
  </si>
  <si>
    <t>Kanalizační potrubí z tvrdého PVC-systém KG tuhost třídy SN8 DN200</t>
  </si>
  <si>
    <t>-1289846741</t>
  </si>
  <si>
    <t>871365221</t>
  </si>
  <si>
    <t>Kanalizační potrubí z tvrdého PVC-systém KG tuhost třídy SN8 DN250</t>
  </si>
  <si>
    <t>-115044377</t>
  </si>
  <si>
    <t>721 24-2116.R00</t>
  </si>
  <si>
    <t>Lapač střešních splavenin litinový DN 150</t>
  </si>
  <si>
    <t>1423912542</t>
  </si>
  <si>
    <t>894-001</t>
  </si>
  <si>
    <t>Zřízení šachet vodovodních z betonových dílců vč. dodávky prefabrikátů a šachtového poklopu</t>
  </si>
  <si>
    <t>1188639585</t>
  </si>
  <si>
    <t>894411121-1</t>
  </si>
  <si>
    <t>Zřízení šachet kanalizačních z betonových dílců na potrubí DN nad 200 do 300 dno beton tř. C 25/30 vč. poklopu a tvarovek - dešťová kanalizace</t>
  </si>
  <si>
    <t>-867619843</t>
  </si>
  <si>
    <t>RM-01-0135.R00</t>
  </si>
  <si>
    <t>Uliční vpusť DN150 vč. mříže</t>
  </si>
  <si>
    <t>-71588558</t>
  </si>
  <si>
    <t>SO 06 - Demolice stávajícího objektu</t>
  </si>
  <si>
    <t>SO 06-3 - Kravín</t>
  </si>
  <si>
    <t xml:space="preserve">    997 - Přesun sutě</t>
  </si>
  <si>
    <t>981011412</t>
  </si>
  <si>
    <t>Demolice budov zděných na MC nebo z betonu podíl konstrukcí do 15 % postupným rozebíráním</t>
  </si>
  <si>
    <t>1503917609</t>
  </si>
  <si>
    <t>997013112</t>
  </si>
  <si>
    <t>Vnitrostaveništní doprava suti a vybouraných hmot pro budovy v do 9 m s použitím mechanizace</t>
  </si>
  <si>
    <t>-1426441018</t>
  </si>
  <si>
    <t>997013501</t>
  </si>
  <si>
    <t>Odvoz suti a vybouraných hmot na skládku nebo meziskládku do 1 km se složením</t>
  </si>
  <si>
    <t>614729157</t>
  </si>
  <si>
    <t>997013509</t>
  </si>
  <si>
    <t>Příplatek k odvozu suti a vybouraných hmot na skládku ZKD 1 km přes 1 km</t>
  </si>
  <si>
    <t>-1234660042</t>
  </si>
  <si>
    <t>997013801</t>
  </si>
  <si>
    <t>Poplatek za uložení stavebního odpadu na skládce (skládkovné)</t>
  </si>
  <si>
    <t>-1552627878</t>
  </si>
  <si>
    <t xml:space="preserve">Novostavba produkční stáje, hnojiště, jímky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</si>
</sst>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0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FAE682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sz val="9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8"/>
      <color rgb="FF969696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sz val="18"/>
      <color theme="10"/>
      <name val="Wingdings 2"/>
    </font>
    <font>
      <b/>
      <sz val="10"/>
      <color rgb="FF003366"/>
      <name val="Trebuchet MS"/>
    </font>
    <font>
      <b/>
      <sz val="12"/>
      <color rgb="FF800000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34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1" applyFont="1" applyFill="1" applyAlignment="1" applyProtection="1">
      <alignment vertical="center"/>
    </xf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2" fillId="0" borderId="0" xfId="0" applyFont="1" applyAlignment="1">
      <alignment horizontal="left" vertical="center"/>
    </xf>
    <xf numFmtId="0" fontId="0" fillId="0" borderId="0" xfId="0" applyBorder="1"/>
    <xf numFmtId="0" fontId="14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center"/>
    </xf>
    <xf numFmtId="0" fontId="0" fillId="0" borderId="6" xfId="0" applyBorder="1"/>
    <xf numFmtId="0" fontId="15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6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19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19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19" fillId="0" borderId="16" xfId="0" applyNumberFormat="1" applyFont="1" applyBorder="1" applyAlignment="1">
      <alignment vertical="center"/>
    </xf>
    <xf numFmtId="4" fontId="19" fillId="0" borderId="17" xfId="0" applyNumberFormat="1" applyFont="1" applyBorder="1" applyAlignment="1">
      <alignment vertical="center"/>
    </xf>
    <xf numFmtId="166" fontId="19" fillId="0" borderId="17" xfId="0" applyNumberFormat="1" applyFont="1" applyBorder="1" applyAlignment="1">
      <alignment vertical="center"/>
    </xf>
    <xf numFmtId="4" fontId="19" fillId="0" borderId="18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2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/>
    <xf numFmtId="0" fontId="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4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3" fillId="0" borderId="12" xfId="0" applyNumberFormat="1" applyFont="1" applyBorder="1" applyAlignment="1"/>
    <xf numFmtId="166" fontId="33" fillId="0" borderId="13" xfId="0" applyNumberFormat="1" applyFont="1" applyBorder="1" applyAlignment="1"/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/>
    <xf numFmtId="0" fontId="8" fillId="0" borderId="0" xfId="0" applyFont="1" applyBorder="1" applyAlignment="1"/>
    <xf numFmtId="0" fontId="6" fillId="0" borderId="0" xfId="0" applyFont="1" applyBorder="1" applyAlignment="1">
      <alignment horizontal="left"/>
    </xf>
    <xf numFmtId="0" fontId="8" fillId="0" borderId="5" xfId="0" applyFont="1" applyBorder="1" applyAlignment="1"/>
    <xf numFmtId="0" fontId="8" fillId="0" borderId="14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25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5" fillId="0" borderId="25" xfId="0" applyFont="1" applyBorder="1" applyAlignment="1" applyProtection="1">
      <alignment horizontal="center" vertical="center"/>
      <protection locked="0"/>
    </xf>
    <xf numFmtId="49" fontId="35" fillId="0" borderId="25" xfId="0" applyNumberFormat="1" applyFont="1" applyBorder="1" applyAlignment="1" applyProtection="1">
      <alignment horizontal="left" vertical="center" wrapText="1"/>
      <protection locked="0"/>
    </xf>
    <xf numFmtId="0" fontId="35" fillId="0" borderId="25" xfId="0" applyFont="1" applyBorder="1" applyAlignment="1" applyProtection="1">
      <alignment horizontal="center" vertical="center" wrapText="1"/>
      <protection locked="0"/>
    </xf>
    <xf numFmtId="167" fontId="35" fillId="0" borderId="25" xfId="0" applyNumberFormat="1" applyFont="1" applyBorder="1" applyAlignment="1" applyProtection="1">
      <alignment vertical="center"/>
      <protection locked="0"/>
    </xf>
    <xf numFmtId="0" fontId="1" fillId="0" borderId="17" xfId="0" applyFont="1" applyBorder="1" applyAlignment="1">
      <alignment horizontal="center" vertical="center"/>
    </xf>
    <xf numFmtId="166" fontId="1" fillId="0" borderId="17" xfId="0" applyNumberFormat="1" applyFont="1" applyBorder="1" applyAlignment="1">
      <alignment vertical="center"/>
    </xf>
    <xf numFmtId="166" fontId="1" fillId="0" borderId="18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vertical="center"/>
    </xf>
    <xf numFmtId="4" fontId="16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0" fontId="3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left" vertical="center"/>
    </xf>
    <xf numFmtId="4" fontId="25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4" fontId="25" fillId="0" borderId="0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8" fillId="0" borderId="0" xfId="0" applyFont="1" applyBorder="1" applyAlignment="1">
      <alignment horizontal="left" vertical="center" wrapText="1"/>
    </xf>
    <xf numFmtId="4" fontId="22" fillId="0" borderId="0" xfId="0" applyNumberFormat="1" applyFont="1" applyBorder="1" applyAlignment="1">
      <alignment horizontal="right" vertical="center"/>
    </xf>
    <xf numFmtId="4" fontId="22" fillId="0" borderId="0" xfId="0" applyNumberFormat="1" applyFont="1" applyBorder="1" applyAlignment="1">
      <alignment vertical="center"/>
    </xf>
    <xf numFmtId="4" fontId="22" fillId="5" borderId="0" xfId="0" applyNumberFormat="1" applyFont="1" applyFill="1" applyBorder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0" fillId="0" borderId="0" xfId="0"/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4" fontId="16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4" fontId="3" fillId="5" borderId="10" xfId="0" applyNumberFormat="1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5" borderId="23" xfId="0" applyFont="1" applyFill="1" applyBorder="1" applyAlignment="1">
      <alignment horizontal="center" vertical="center" wrapText="1"/>
    </xf>
    <xf numFmtId="0" fontId="32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0" fillId="0" borderId="25" xfId="0" applyFont="1" applyBorder="1" applyAlignment="1" applyProtection="1">
      <alignment horizontal="left" vertical="center" wrapText="1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4" fontId="22" fillId="0" borderId="12" xfId="0" applyNumberFormat="1" applyFont="1" applyBorder="1" applyAlignment="1"/>
    <xf numFmtId="4" fontId="3" fillId="0" borderId="12" xfId="0" applyNumberFormat="1" applyFont="1" applyBorder="1" applyAlignment="1">
      <alignment vertical="center"/>
    </xf>
    <xf numFmtId="4" fontId="6" fillId="0" borderId="0" xfId="0" applyNumberFormat="1" applyFont="1" applyBorder="1" applyAlignment="1"/>
    <xf numFmtId="4" fontId="7" fillId="0" borderId="17" xfId="0" applyNumberFormat="1" applyFont="1" applyBorder="1" applyAlignment="1"/>
    <xf numFmtId="4" fontId="7" fillId="0" borderId="17" xfId="0" applyNumberFormat="1" applyFont="1" applyBorder="1" applyAlignment="1">
      <alignment vertical="center"/>
    </xf>
    <xf numFmtId="0" fontId="35" fillId="0" borderId="25" xfId="0" applyFont="1" applyBorder="1" applyAlignment="1" applyProtection="1">
      <alignment horizontal="left" vertical="center" wrapText="1"/>
      <protection locked="0"/>
    </xf>
    <xf numFmtId="4" fontId="35" fillId="0" borderId="25" xfId="0" applyNumberFormat="1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/>
    <xf numFmtId="4" fontId="7" fillId="0" borderId="23" xfId="0" applyNumberFormat="1" applyFont="1" applyBorder="1" applyAlignment="1">
      <alignment vertical="center"/>
    </xf>
    <xf numFmtId="0" fontId="11" fillId="2" borderId="0" xfId="1" applyFont="1" applyFill="1" applyAlignment="1" applyProtection="1">
      <alignment horizontal="center" vertical="center"/>
    </xf>
    <xf numFmtId="4" fontId="6" fillId="0" borderId="12" xfId="0" applyNumberFormat="1" applyFont="1" applyBorder="1" applyAlignment="1"/>
    <xf numFmtId="4" fontId="6" fillId="0" borderId="12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109"/>
  <sheetViews>
    <sheetView showGridLines="0" tabSelected="1" workbookViewId="0">
      <pane ySplit="1" topLeftCell="A2" activePane="bottomLeft" state="frozen"/>
      <selection pane="bottomLeft" activeCell="L77" sqref="L77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11" t="s">
        <v>0</v>
      </c>
      <c r="B1" s="12"/>
      <c r="C1" s="12"/>
      <c r="D1" s="13" t="s">
        <v>1</v>
      </c>
      <c r="E1" s="12"/>
      <c r="F1" s="12"/>
      <c r="G1" s="12"/>
      <c r="H1" s="12"/>
      <c r="I1" s="12"/>
      <c r="J1" s="12"/>
      <c r="K1" s="14" t="s">
        <v>2</v>
      </c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4" t="s">
        <v>3</v>
      </c>
      <c r="X1" s="14"/>
      <c r="Y1" s="14"/>
      <c r="Z1" s="14"/>
      <c r="AA1" s="14"/>
      <c r="AB1" s="14"/>
      <c r="AC1" s="14"/>
      <c r="AD1" s="14"/>
      <c r="AE1" s="14"/>
      <c r="AF1" s="14"/>
      <c r="AG1" s="12"/>
      <c r="AH1" s="12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6" t="s">
        <v>4</v>
      </c>
      <c r="BB1" s="16" t="s">
        <v>5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7" t="s">
        <v>6</v>
      </c>
      <c r="BU1" s="17" t="s">
        <v>6</v>
      </c>
    </row>
    <row r="2" spans="1:73" ht="36.950000000000003" customHeight="1">
      <c r="C2" s="162" t="s">
        <v>7</v>
      </c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R2" s="201" t="s">
        <v>8</v>
      </c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S2" s="18" t="s">
        <v>9</v>
      </c>
      <c r="BT2" s="18" t="s">
        <v>10</v>
      </c>
    </row>
    <row r="3" spans="1:73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9</v>
      </c>
      <c r="BT3" s="18" t="s">
        <v>11</v>
      </c>
    </row>
    <row r="4" spans="1:73" ht="36.950000000000003" customHeight="1">
      <c r="B4" s="22"/>
      <c r="C4" s="164" t="s">
        <v>12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23"/>
      <c r="AS4" s="24" t="s">
        <v>13</v>
      </c>
      <c r="BS4" s="18" t="s">
        <v>14</v>
      </c>
    </row>
    <row r="5" spans="1:73" ht="14.45" customHeight="1">
      <c r="B5" s="22"/>
      <c r="C5" s="25"/>
      <c r="D5" s="26" t="s">
        <v>15</v>
      </c>
      <c r="E5" s="25"/>
      <c r="F5" s="25"/>
      <c r="G5" s="25"/>
      <c r="H5" s="25"/>
      <c r="I5" s="25"/>
      <c r="J5" s="25"/>
      <c r="K5" s="166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25"/>
      <c r="AQ5" s="23"/>
      <c r="BS5" s="18" t="s">
        <v>9</v>
      </c>
    </row>
    <row r="6" spans="1:73" ht="36.950000000000003" customHeight="1">
      <c r="B6" s="22"/>
      <c r="C6" s="25"/>
      <c r="D6" s="28" t="s">
        <v>16</v>
      </c>
      <c r="E6" s="25"/>
      <c r="F6" s="25"/>
      <c r="G6" s="25"/>
      <c r="H6" s="25"/>
      <c r="I6" s="25"/>
      <c r="J6" s="25"/>
      <c r="K6" s="168" t="s">
        <v>1493</v>
      </c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25"/>
      <c r="AQ6" s="23"/>
      <c r="BS6" s="18" t="s">
        <v>17</v>
      </c>
    </row>
    <row r="7" spans="1:73" ht="14.45" customHeight="1">
      <c r="B7" s="22"/>
      <c r="C7" s="25"/>
      <c r="D7" s="29" t="s">
        <v>18</v>
      </c>
      <c r="E7" s="25"/>
      <c r="F7" s="25"/>
      <c r="G7" s="25"/>
      <c r="H7" s="25"/>
      <c r="I7" s="25"/>
      <c r="J7" s="25"/>
      <c r="K7" s="27" t="s">
        <v>5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9" t="s">
        <v>19</v>
      </c>
      <c r="AL7" s="25"/>
      <c r="AM7" s="25"/>
      <c r="AN7" s="27" t="s">
        <v>5</v>
      </c>
      <c r="AO7" s="25"/>
      <c r="AP7" s="25"/>
      <c r="AQ7" s="23"/>
      <c r="BS7" s="18" t="s">
        <v>20</v>
      </c>
    </row>
    <row r="8" spans="1:73" ht="14.45" customHeight="1">
      <c r="B8" s="22"/>
      <c r="C8" s="25"/>
      <c r="D8" s="29" t="s">
        <v>21</v>
      </c>
      <c r="E8" s="25"/>
      <c r="F8" s="25"/>
      <c r="G8" s="25"/>
      <c r="H8" s="25"/>
      <c r="I8" s="25"/>
      <c r="J8" s="25"/>
      <c r="K8" s="27" t="s">
        <v>22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9" t="s">
        <v>23</v>
      </c>
      <c r="AL8" s="25"/>
      <c r="AM8" s="25"/>
      <c r="AN8" s="27"/>
      <c r="AO8" s="25"/>
      <c r="AP8" s="25"/>
      <c r="AQ8" s="23"/>
      <c r="BS8" s="18" t="s">
        <v>24</v>
      </c>
    </row>
    <row r="9" spans="1:73" ht="14.45" customHeight="1">
      <c r="B9" s="22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3"/>
      <c r="BS9" s="18" t="s">
        <v>25</v>
      </c>
    </row>
    <row r="10" spans="1:73" ht="14.45" customHeight="1">
      <c r="B10" s="22"/>
      <c r="C10" s="25"/>
      <c r="D10" s="29" t="s">
        <v>26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9" t="s">
        <v>27</v>
      </c>
      <c r="AL10" s="25"/>
      <c r="AM10" s="25"/>
      <c r="AN10" s="27" t="s">
        <v>5</v>
      </c>
      <c r="AO10" s="25"/>
      <c r="AP10" s="25"/>
      <c r="AQ10" s="23"/>
      <c r="BS10" s="18" t="s">
        <v>17</v>
      </c>
    </row>
    <row r="11" spans="1:73" ht="18.399999999999999" customHeight="1">
      <c r="B11" s="22"/>
      <c r="C11" s="25"/>
      <c r="D11" s="25"/>
      <c r="E11" s="27" t="s">
        <v>28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9" t="s">
        <v>29</v>
      </c>
      <c r="AL11" s="25"/>
      <c r="AM11" s="25"/>
      <c r="AN11" s="27" t="s">
        <v>5</v>
      </c>
      <c r="AO11" s="25"/>
      <c r="AP11" s="25"/>
      <c r="AQ11" s="23"/>
      <c r="BS11" s="18" t="s">
        <v>17</v>
      </c>
    </row>
    <row r="12" spans="1:73" ht="6.95" customHeight="1">
      <c r="B12" s="22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3"/>
      <c r="BS12" s="18" t="s">
        <v>17</v>
      </c>
    </row>
    <row r="13" spans="1:73" ht="14.45" customHeight="1">
      <c r="B13" s="22"/>
      <c r="C13" s="25"/>
      <c r="D13" s="29" t="s">
        <v>30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9" t="s">
        <v>27</v>
      </c>
      <c r="AL13" s="25"/>
      <c r="AM13" s="25"/>
      <c r="AN13" s="27" t="s">
        <v>5</v>
      </c>
      <c r="AO13" s="25"/>
      <c r="AP13" s="25"/>
      <c r="AQ13" s="23"/>
      <c r="BS13" s="18" t="s">
        <v>17</v>
      </c>
    </row>
    <row r="14" spans="1:73" ht="15">
      <c r="B14" s="22"/>
      <c r="C14" s="25"/>
      <c r="D14" s="25"/>
      <c r="E14" s="27" t="s">
        <v>28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9" t="s">
        <v>29</v>
      </c>
      <c r="AL14" s="25"/>
      <c r="AM14" s="25"/>
      <c r="AN14" s="27" t="s">
        <v>5</v>
      </c>
      <c r="AO14" s="25"/>
      <c r="AP14" s="25"/>
      <c r="AQ14" s="23"/>
      <c r="BS14" s="18" t="s">
        <v>17</v>
      </c>
    </row>
    <row r="15" spans="1:73" ht="6.95" customHeight="1">
      <c r="B15" s="22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3"/>
      <c r="BS15" s="18" t="s">
        <v>6</v>
      </c>
    </row>
    <row r="16" spans="1:73" ht="14.45" customHeight="1">
      <c r="B16" s="22"/>
      <c r="C16" s="25"/>
      <c r="D16" s="29" t="s">
        <v>31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9" t="s">
        <v>27</v>
      </c>
      <c r="AL16" s="25"/>
      <c r="AM16" s="25"/>
      <c r="AN16" s="27" t="s">
        <v>5</v>
      </c>
      <c r="AO16" s="25"/>
      <c r="AP16" s="25"/>
      <c r="AQ16" s="23"/>
      <c r="BS16" s="18" t="s">
        <v>6</v>
      </c>
    </row>
    <row r="17" spans="2:71" ht="18.399999999999999" customHeight="1">
      <c r="B17" s="22"/>
      <c r="C17" s="25"/>
      <c r="D17" s="25"/>
      <c r="E17" s="27" t="s">
        <v>28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9" t="s">
        <v>29</v>
      </c>
      <c r="AL17" s="25"/>
      <c r="AM17" s="25"/>
      <c r="AN17" s="27" t="s">
        <v>5</v>
      </c>
      <c r="AO17" s="25"/>
      <c r="AP17" s="25"/>
      <c r="AQ17" s="23"/>
      <c r="BS17" s="18" t="s">
        <v>32</v>
      </c>
    </row>
    <row r="18" spans="2:71" ht="6.95" customHeight="1">
      <c r="B18" s="22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3"/>
      <c r="BS18" s="18" t="s">
        <v>9</v>
      </c>
    </row>
    <row r="19" spans="2:71" ht="14.45" customHeight="1">
      <c r="B19" s="22"/>
      <c r="C19" s="25"/>
      <c r="D19" s="29" t="s">
        <v>33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9" t="s">
        <v>27</v>
      </c>
      <c r="AL19" s="25"/>
      <c r="AM19" s="25"/>
      <c r="AN19" s="27" t="s">
        <v>5</v>
      </c>
      <c r="AO19" s="25"/>
      <c r="AP19" s="25"/>
      <c r="AQ19" s="23"/>
      <c r="BS19" s="18" t="s">
        <v>9</v>
      </c>
    </row>
    <row r="20" spans="2:71" ht="18.399999999999999" customHeight="1">
      <c r="B20" s="22"/>
      <c r="C20" s="25"/>
      <c r="D20" s="25"/>
      <c r="E20" s="27" t="s">
        <v>28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9" t="s">
        <v>29</v>
      </c>
      <c r="AL20" s="25"/>
      <c r="AM20" s="25"/>
      <c r="AN20" s="27" t="s">
        <v>5</v>
      </c>
      <c r="AO20" s="25"/>
      <c r="AP20" s="25"/>
      <c r="AQ20" s="23"/>
    </row>
    <row r="21" spans="2:71" ht="6.95" customHeight="1">
      <c r="B21" s="22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3"/>
    </row>
    <row r="22" spans="2:71" ht="15">
      <c r="B22" s="22"/>
      <c r="C22" s="25"/>
      <c r="D22" s="29" t="s">
        <v>34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3"/>
    </row>
    <row r="23" spans="2:71" ht="22.5" customHeight="1">
      <c r="B23" s="22"/>
      <c r="C23" s="25"/>
      <c r="D23" s="25"/>
      <c r="E23" s="169" t="s">
        <v>5</v>
      </c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25"/>
      <c r="AP23" s="25"/>
      <c r="AQ23" s="23"/>
    </row>
    <row r="24" spans="2:71" ht="6.95" customHeight="1">
      <c r="B24" s="22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3"/>
    </row>
    <row r="25" spans="2:71" ht="6.95" customHeight="1">
      <c r="B25" s="22"/>
      <c r="C25" s="25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25"/>
      <c r="AQ25" s="23"/>
    </row>
    <row r="26" spans="2:71" ht="14.45" customHeight="1">
      <c r="B26" s="22"/>
      <c r="C26" s="25"/>
      <c r="D26" s="31" t="s">
        <v>35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70">
        <f>ROUND(AG87,2)</f>
        <v>0</v>
      </c>
      <c r="AL26" s="167"/>
      <c r="AM26" s="167"/>
      <c r="AN26" s="167"/>
      <c r="AO26" s="167"/>
      <c r="AP26" s="25"/>
      <c r="AQ26" s="23"/>
    </row>
    <row r="27" spans="2:71" ht="14.45" customHeight="1">
      <c r="B27" s="22"/>
      <c r="C27" s="25"/>
      <c r="D27" s="31" t="s">
        <v>36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170">
        <f>ROUND(AG106,2)</f>
        <v>0</v>
      </c>
      <c r="AL27" s="170"/>
      <c r="AM27" s="170"/>
      <c r="AN27" s="170"/>
      <c r="AO27" s="170"/>
      <c r="AP27" s="25"/>
      <c r="AQ27" s="23"/>
    </row>
    <row r="28" spans="2:71" s="1" customFormat="1" ht="6.95" customHeight="1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4"/>
    </row>
    <row r="29" spans="2:71" s="1" customFormat="1" ht="25.9" customHeight="1">
      <c r="B29" s="32"/>
      <c r="C29" s="33"/>
      <c r="D29" s="35" t="s">
        <v>37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171">
        <f>ROUND(AK26+AK27,2)</f>
        <v>0</v>
      </c>
      <c r="AL29" s="172"/>
      <c r="AM29" s="172"/>
      <c r="AN29" s="172"/>
      <c r="AO29" s="172"/>
      <c r="AP29" s="33"/>
      <c r="AQ29" s="34"/>
    </row>
    <row r="30" spans="2:71" s="1" customFormat="1" ht="6.95" customHeight="1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4"/>
    </row>
    <row r="31" spans="2:71" s="2" customFormat="1" ht="14.45" customHeight="1">
      <c r="B31" s="37"/>
      <c r="C31" s="38"/>
      <c r="D31" s="39" t="s">
        <v>38</v>
      </c>
      <c r="E31" s="38"/>
      <c r="F31" s="39" t="s">
        <v>39</v>
      </c>
      <c r="G31" s="38"/>
      <c r="H31" s="38"/>
      <c r="I31" s="38"/>
      <c r="J31" s="38"/>
      <c r="K31" s="38"/>
      <c r="L31" s="173">
        <v>0.21</v>
      </c>
      <c r="M31" s="174"/>
      <c r="N31" s="174"/>
      <c r="O31" s="174"/>
      <c r="P31" s="38"/>
      <c r="Q31" s="38"/>
      <c r="R31" s="38"/>
      <c r="S31" s="38"/>
      <c r="T31" s="41" t="s">
        <v>40</v>
      </c>
      <c r="U31" s="38"/>
      <c r="V31" s="38"/>
      <c r="W31" s="175">
        <f>ROUND(AZ87+SUM(CD107),2)</f>
        <v>0</v>
      </c>
      <c r="X31" s="174"/>
      <c r="Y31" s="174"/>
      <c r="Z31" s="174"/>
      <c r="AA31" s="174"/>
      <c r="AB31" s="174"/>
      <c r="AC31" s="174"/>
      <c r="AD31" s="174"/>
      <c r="AE31" s="174"/>
      <c r="AF31" s="38"/>
      <c r="AG31" s="38"/>
      <c r="AH31" s="38"/>
      <c r="AI31" s="38"/>
      <c r="AJ31" s="38"/>
      <c r="AK31" s="175">
        <f>ROUND(AV87+SUM(BY107),2)</f>
        <v>0</v>
      </c>
      <c r="AL31" s="174"/>
      <c r="AM31" s="174"/>
      <c r="AN31" s="174"/>
      <c r="AO31" s="174"/>
      <c r="AP31" s="38"/>
      <c r="AQ31" s="42"/>
    </row>
    <row r="32" spans="2:71" s="2" customFormat="1" ht="14.45" customHeight="1">
      <c r="B32" s="37"/>
      <c r="C32" s="38"/>
      <c r="D32" s="38"/>
      <c r="E32" s="38"/>
      <c r="F32" s="39" t="s">
        <v>41</v>
      </c>
      <c r="G32" s="38"/>
      <c r="H32" s="38"/>
      <c r="I32" s="38"/>
      <c r="J32" s="38"/>
      <c r="K32" s="38"/>
      <c r="L32" s="173">
        <v>0.15</v>
      </c>
      <c r="M32" s="174"/>
      <c r="N32" s="174"/>
      <c r="O32" s="174"/>
      <c r="P32" s="38"/>
      <c r="Q32" s="38"/>
      <c r="R32" s="38"/>
      <c r="S32" s="38"/>
      <c r="T32" s="41" t="s">
        <v>40</v>
      </c>
      <c r="U32" s="38"/>
      <c r="V32" s="38"/>
      <c r="W32" s="175">
        <f>ROUND(BA87+SUM(CE107),2)</f>
        <v>0</v>
      </c>
      <c r="X32" s="174"/>
      <c r="Y32" s="174"/>
      <c r="Z32" s="174"/>
      <c r="AA32" s="174"/>
      <c r="AB32" s="174"/>
      <c r="AC32" s="174"/>
      <c r="AD32" s="174"/>
      <c r="AE32" s="174"/>
      <c r="AF32" s="38"/>
      <c r="AG32" s="38"/>
      <c r="AH32" s="38"/>
      <c r="AI32" s="38"/>
      <c r="AJ32" s="38"/>
      <c r="AK32" s="175">
        <f>ROUND(AW87+SUM(BZ107),2)</f>
        <v>0</v>
      </c>
      <c r="AL32" s="174"/>
      <c r="AM32" s="174"/>
      <c r="AN32" s="174"/>
      <c r="AO32" s="174"/>
      <c r="AP32" s="38"/>
      <c r="AQ32" s="42"/>
    </row>
    <row r="33" spans="2:43" s="2" customFormat="1" ht="14.45" hidden="1" customHeight="1">
      <c r="B33" s="37"/>
      <c r="C33" s="38"/>
      <c r="D33" s="38"/>
      <c r="E33" s="38"/>
      <c r="F33" s="39" t="s">
        <v>42</v>
      </c>
      <c r="G33" s="38"/>
      <c r="H33" s="38"/>
      <c r="I33" s="38"/>
      <c r="J33" s="38"/>
      <c r="K33" s="38"/>
      <c r="L33" s="173">
        <v>0.21</v>
      </c>
      <c r="M33" s="174"/>
      <c r="N33" s="174"/>
      <c r="O33" s="174"/>
      <c r="P33" s="38"/>
      <c r="Q33" s="38"/>
      <c r="R33" s="38"/>
      <c r="S33" s="38"/>
      <c r="T33" s="41" t="s">
        <v>40</v>
      </c>
      <c r="U33" s="38"/>
      <c r="V33" s="38"/>
      <c r="W33" s="175">
        <f>ROUND(BB87+SUM(CF107),2)</f>
        <v>0</v>
      </c>
      <c r="X33" s="174"/>
      <c r="Y33" s="174"/>
      <c r="Z33" s="174"/>
      <c r="AA33" s="174"/>
      <c r="AB33" s="174"/>
      <c r="AC33" s="174"/>
      <c r="AD33" s="174"/>
      <c r="AE33" s="174"/>
      <c r="AF33" s="38"/>
      <c r="AG33" s="38"/>
      <c r="AH33" s="38"/>
      <c r="AI33" s="38"/>
      <c r="AJ33" s="38"/>
      <c r="AK33" s="175">
        <v>0</v>
      </c>
      <c r="AL33" s="174"/>
      <c r="AM33" s="174"/>
      <c r="AN33" s="174"/>
      <c r="AO33" s="174"/>
      <c r="AP33" s="38"/>
      <c r="AQ33" s="42"/>
    </row>
    <row r="34" spans="2:43" s="2" customFormat="1" ht="14.45" hidden="1" customHeight="1">
      <c r="B34" s="37"/>
      <c r="C34" s="38"/>
      <c r="D34" s="38"/>
      <c r="E34" s="38"/>
      <c r="F34" s="39" t="s">
        <v>43</v>
      </c>
      <c r="G34" s="38"/>
      <c r="H34" s="38"/>
      <c r="I34" s="38"/>
      <c r="J34" s="38"/>
      <c r="K34" s="38"/>
      <c r="L34" s="173">
        <v>0.15</v>
      </c>
      <c r="M34" s="174"/>
      <c r="N34" s="174"/>
      <c r="O34" s="174"/>
      <c r="P34" s="38"/>
      <c r="Q34" s="38"/>
      <c r="R34" s="38"/>
      <c r="S34" s="38"/>
      <c r="T34" s="41" t="s">
        <v>40</v>
      </c>
      <c r="U34" s="38"/>
      <c r="V34" s="38"/>
      <c r="W34" s="175">
        <f>ROUND(BC87+SUM(CG107),2)</f>
        <v>0</v>
      </c>
      <c r="X34" s="174"/>
      <c r="Y34" s="174"/>
      <c r="Z34" s="174"/>
      <c r="AA34" s="174"/>
      <c r="AB34" s="174"/>
      <c r="AC34" s="174"/>
      <c r="AD34" s="174"/>
      <c r="AE34" s="174"/>
      <c r="AF34" s="38"/>
      <c r="AG34" s="38"/>
      <c r="AH34" s="38"/>
      <c r="AI34" s="38"/>
      <c r="AJ34" s="38"/>
      <c r="AK34" s="175">
        <v>0</v>
      </c>
      <c r="AL34" s="174"/>
      <c r="AM34" s="174"/>
      <c r="AN34" s="174"/>
      <c r="AO34" s="174"/>
      <c r="AP34" s="38"/>
      <c r="AQ34" s="42"/>
    </row>
    <row r="35" spans="2:43" s="2" customFormat="1" ht="14.45" hidden="1" customHeight="1">
      <c r="B35" s="37"/>
      <c r="C35" s="38"/>
      <c r="D35" s="38"/>
      <c r="E35" s="38"/>
      <c r="F35" s="39" t="s">
        <v>44</v>
      </c>
      <c r="G35" s="38"/>
      <c r="H35" s="38"/>
      <c r="I35" s="38"/>
      <c r="J35" s="38"/>
      <c r="K35" s="38"/>
      <c r="L35" s="173">
        <v>0</v>
      </c>
      <c r="M35" s="174"/>
      <c r="N35" s="174"/>
      <c r="O35" s="174"/>
      <c r="P35" s="38"/>
      <c r="Q35" s="38"/>
      <c r="R35" s="38"/>
      <c r="S35" s="38"/>
      <c r="T35" s="41" t="s">
        <v>40</v>
      </c>
      <c r="U35" s="38"/>
      <c r="V35" s="38"/>
      <c r="W35" s="175">
        <f>ROUND(BD87+SUM(CH107),2)</f>
        <v>0</v>
      </c>
      <c r="X35" s="174"/>
      <c r="Y35" s="174"/>
      <c r="Z35" s="174"/>
      <c r="AA35" s="174"/>
      <c r="AB35" s="174"/>
      <c r="AC35" s="174"/>
      <c r="AD35" s="174"/>
      <c r="AE35" s="174"/>
      <c r="AF35" s="38"/>
      <c r="AG35" s="38"/>
      <c r="AH35" s="38"/>
      <c r="AI35" s="38"/>
      <c r="AJ35" s="38"/>
      <c r="AK35" s="175">
        <v>0</v>
      </c>
      <c r="AL35" s="174"/>
      <c r="AM35" s="174"/>
      <c r="AN35" s="174"/>
      <c r="AO35" s="174"/>
      <c r="AP35" s="38"/>
      <c r="AQ35" s="42"/>
    </row>
    <row r="36" spans="2:43" s="1" customFormat="1" ht="6.95" customHeight="1"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4"/>
    </row>
    <row r="37" spans="2:43" s="1" customFormat="1" ht="25.9" customHeight="1">
      <c r="B37" s="32"/>
      <c r="C37" s="43"/>
      <c r="D37" s="44" t="s">
        <v>45</v>
      </c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6" t="s">
        <v>46</v>
      </c>
      <c r="U37" s="45"/>
      <c r="V37" s="45"/>
      <c r="W37" s="45"/>
      <c r="X37" s="176" t="s">
        <v>47</v>
      </c>
      <c r="Y37" s="177"/>
      <c r="Z37" s="177"/>
      <c r="AA37" s="177"/>
      <c r="AB37" s="177"/>
      <c r="AC37" s="45"/>
      <c r="AD37" s="45"/>
      <c r="AE37" s="45"/>
      <c r="AF37" s="45"/>
      <c r="AG37" s="45"/>
      <c r="AH37" s="45"/>
      <c r="AI37" s="45"/>
      <c r="AJ37" s="45"/>
      <c r="AK37" s="178">
        <f>SUM(AK29:AK35)</f>
        <v>0</v>
      </c>
      <c r="AL37" s="177"/>
      <c r="AM37" s="177"/>
      <c r="AN37" s="177"/>
      <c r="AO37" s="179"/>
      <c r="AP37" s="43"/>
      <c r="AQ37" s="34"/>
    </row>
    <row r="38" spans="2:43" s="1" customFormat="1" ht="14.45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4"/>
    </row>
    <row r="39" spans="2:43">
      <c r="B39" s="22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3"/>
    </row>
    <row r="40" spans="2:43">
      <c r="B40" s="22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3"/>
    </row>
    <row r="41" spans="2:43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3"/>
    </row>
    <row r="42" spans="2:43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3"/>
    </row>
    <row r="43" spans="2:43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3"/>
    </row>
    <row r="44" spans="2:43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3"/>
    </row>
    <row r="45" spans="2:43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3"/>
    </row>
    <row r="46" spans="2:43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3"/>
    </row>
    <row r="47" spans="2:43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3"/>
    </row>
    <row r="48" spans="2:43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3"/>
    </row>
    <row r="49" spans="2:43" s="1" customFormat="1" ht="15">
      <c r="B49" s="32"/>
      <c r="C49" s="33"/>
      <c r="D49" s="47" t="s">
        <v>48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9"/>
      <c r="AA49" s="33"/>
      <c r="AB49" s="33"/>
      <c r="AC49" s="47" t="s">
        <v>49</v>
      </c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9"/>
      <c r="AP49" s="33"/>
      <c r="AQ49" s="34"/>
    </row>
    <row r="50" spans="2:43">
      <c r="B50" s="22"/>
      <c r="C50" s="25"/>
      <c r="D50" s="50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51"/>
      <c r="AA50" s="25"/>
      <c r="AB50" s="25"/>
      <c r="AC50" s="50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51"/>
      <c r="AP50" s="25"/>
      <c r="AQ50" s="23"/>
    </row>
    <row r="51" spans="2:43">
      <c r="B51" s="22"/>
      <c r="C51" s="25"/>
      <c r="D51" s="50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51"/>
      <c r="AA51" s="25"/>
      <c r="AB51" s="25"/>
      <c r="AC51" s="50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51"/>
      <c r="AP51" s="25"/>
      <c r="AQ51" s="23"/>
    </row>
    <row r="52" spans="2:43">
      <c r="B52" s="22"/>
      <c r="C52" s="25"/>
      <c r="D52" s="50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51"/>
      <c r="AA52" s="25"/>
      <c r="AB52" s="25"/>
      <c r="AC52" s="50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51"/>
      <c r="AP52" s="25"/>
      <c r="AQ52" s="23"/>
    </row>
    <row r="53" spans="2:43">
      <c r="B53" s="22"/>
      <c r="C53" s="25"/>
      <c r="D53" s="50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51"/>
      <c r="AA53" s="25"/>
      <c r="AB53" s="25"/>
      <c r="AC53" s="50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51"/>
      <c r="AP53" s="25"/>
      <c r="AQ53" s="23"/>
    </row>
    <row r="54" spans="2:43">
      <c r="B54" s="22"/>
      <c r="C54" s="25"/>
      <c r="D54" s="50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51"/>
      <c r="AA54" s="25"/>
      <c r="AB54" s="25"/>
      <c r="AC54" s="50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51"/>
      <c r="AP54" s="25"/>
      <c r="AQ54" s="23"/>
    </row>
    <row r="55" spans="2:43">
      <c r="B55" s="22"/>
      <c r="C55" s="25"/>
      <c r="D55" s="50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51"/>
      <c r="AA55" s="25"/>
      <c r="AB55" s="25"/>
      <c r="AC55" s="50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51"/>
      <c r="AP55" s="25"/>
      <c r="AQ55" s="23"/>
    </row>
    <row r="56" spans="2:43">
      <c r="B56" s="22"/>
      <c r="C56" s="25"/>
      <c r="D56" s="50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51"/>
      <c r="AA56" s="25"/>
      <c r="AB56" s="25"/>
      <c r="AC56" s="50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51"/>
      <c r="AP56" s="25"/>
      <c r="AQ56" s="23"/>
    </row>
    <row r="57" spans="2:43">
      <c r="B57" s="22"/>
      <c r="C57" s="25"/>
      <c r="D57" s="50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51"/>
      <c r="AA57" s="25"/>
      <c r="AB57" s="25"/>
      <c r="AC57" s="50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51"/>
      <c r="AP57" s="25"/>
      <c r="AQ57" s="23"/>
    </row>
    <row r="58" spans="2:43" s="1" customFormat="1" ht="15">
      <c r="B58" s="32"/>
      <c r="C58" s="33"/>
      <c r="D58" s="52" t="s">
        <v>50</v>
      </c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4" t="s">
        <v>51</v>
      </c>
      <c r="S58" s="53"/>
      <c r="T58" s="53"/>
      <c r="U58" s="53"/>
      <c r="V58" s="53"/>
      <c r="W58" s="53"/>
      <c r="X58" s="53"/>
      <c r="Y58" s="53"/>
      <c r="Z58" s="55"/>
      <c r="AA58" s="33"/>
      <c r="AB58" s="33"/>
      <c r="AC58" s="52" t="s">
        <v>50</v>
      </c>
      <c r="AD58" s="53"/>
      <c r="AE58" s="53"/>
      <c r="AF58" s="53"/>
      <c r="AG58" s="53"/>
      <c r="AH58" s="53"/>
      <c r="AI58" s="53"/>
      <c r="AJ58" s="53"/>
      <c r="AK58" s="53"/>
      <c r="AL58" s="53"/>
      <c r="AM58" s="54" t="s">
        <v>51</v>
      </c>
      <c r="AN58" s="53"/>
      <c r="AO58" s="55"/>
      <c r="AP58" s="33"/>
      <c r="AQ58" s="34"/>
    </row>
    <row r="59" spans="2:43">
      <c r="B59" s="22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3"/>
    </row>
    <row r="60" spans="2:43" s="1" customFormat="1" ht="15">
      <c r="B60" s="32"/>
      <c r="C60" s="33"/>
      <c r="D60" s="47" t="s">
        <v>52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9"/>
      <c r="AA60" s="33"/>
      <c r="AB60" s="33"/>
      <c r="AC60" s="47" t="s">
        <v>53</v>
      </c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9"/>
      <c r="AP60" s="33"/>
      <c r="AQ60" s="34"/>
    </row>
    <row r="61" spans="2:43">
      <c r="B61" s="22"/>
      <c r="C61" s="25"/>
      <c r="D61" s="50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51"/>
      <c r="AA61" s="25"/>
      <c r="AB61" s="25"/>
      <c r="AC61" s="50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51"/>
      <c r="AP61" s="25"/>
      <c r="AQ61" s="23"/>
    </row>
    <row r="62" spans="2:43">
      <c r="B62" s="22"/>
      <c r="C62" s="25"/>
      <c r="D62" s="50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51"/>
      <c r="AA62" s="25"/>
      <c r="AB62" s="25"/>
      <c r="AC62" s="50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51"/>
      <c r="AP62" s="25"/>
      <c r="AQ62" s="23"/>
    </row>
    <row r="63" spans="2:43">
      <c r="B63" s="22"/>
      <c r="C63" s="25"/>
      <c r="D63" s="50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51"/>
      <c r="AA63" s="25"/>
      <c r="AB63" s="25"/>
      <c r="AC63" s="50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51"/>
      <c r="AP63" s="25"/>
      <c r="AQ63" s="23"/>
    </row>
    <row r="64" spans="2:43">
      <c r="B64" s="22"/>
      <c r="C64" s="25"/>
      <c r="D64" s="50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51"/>
      <c r="AA64" s="25"/>
      <c r="AB64" s="25"/>
      <c r="AC64" s="50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51"/>
      <c r="AP64" s="25"/>
      <c r="AQ64" s="23"/>
    </row>
    <row r="65" spans="2:43">
      <c r="B65" s="22"/>
      <c r="C65" s="25"/>
      <c r="D65" s="50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51"/>
      <c r="AA65" s="25"/>
      <c r="AB65" s="25"/>
      <c r="AC65" s="50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51"/>
      <c r="AP65" s="25"/>
      <c r="AQ65" s="23"/>
    </row>
    <row r="66" spans="2:43">
      <c r="B66" s="22"/>
      <c r="C66" s="25"/>
      <c r="D66" s="50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51"/>
      <c r="AA66" s="25"/>
      <c r="AB66" s="25"/>
      <c r="AC66" s="50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51"/>
      <c r="AP66" s="25"/>
      <c r="AQ66" s="23"/>
    </row>
    <row r="67" spans="2:43">
      <c r="B67" s="22"/>
      <c r="C67" s="25"/>
      <c r="D67" s="50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51"/>
      <c r="AA67" s="25"/>
      <c r="AB67" s="25"/>
      <c r="AC67" s="50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51"/>
      <c r="AP67" s="25"/>
      <c r="AQ67" s="23"/>
    </row>
    <row r="68" spans="2:43">
      <c r="B68" s="22"/>
      <c r="C68" s="25"/>
      <c r="D68" s="50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51"/>
      <c r="AA68" s="25"/>
      <c r="AB68" s="25"/>
      <c r="AC68" s="50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51"/>
      <c r="AP68" s="25"/>
      <c r="AQ68" s="23"/>
    </row>
    <row r="69" spans="2:43" s="1" customFormat="1" ht="15">
      <c r="B69" s="32"/>
      <c r="C69" s="33"/>
      <c r="D69" s="52" t="s">
        <v>50</v>
      </c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4" t="s">
        <v>51</v>
      </c>
      <c r="S69" s="53"/>
      <c r="T69" s="53"/>
      <c r="U69" s="53"/>
      <c r="V69" s="53"/>
      <c r="W69" s="53"/>
      <c r="X69" s="53"/>
      <c r="Y69" s="53"/>
      <c r="Z69" s="55"/>
      <c r="AA69" s="33"/>
      <c r="AB69" s="33"/>
      <c r="AC69" s="52" t="s">
        <v>50</v>
      </c>
      <c r="AD69" s="53"/>
      <c r="AE69" s="53"/>
      <c r="AF69" s="53"/>
      <c r="AG69" s="53"/>
      <c r="AH69" s="53"/>
      <c r="AI69" s="53"/>
      <c r="AJ69" s="53"/>
      <c r="AK69" s="53"/>
      <c r="AL69" s="53"/>
      <c r="AM69" s="54" t="s">
        <v>51</v>
      </c>
      <c r="AN69" s="53"/>
      <c r="AO69" s="55"/>
      <c r="AP69" s="33"/>
      <c r="AQ69" s="34"/>
    </row>
    <row r="70" spans="2:43" s="1" customFormat="1" ht="6.95" customHeight="1">
      <c r="B70" s="32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4"/>
    </row>
    <row r="71" spans="2:43" s="1" customFormat="1" ht="6.9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8"/>
    </row>
    <row r="75" spans="2:43" s="1" customFormat="1" ht="6.9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1"/>
    </row>
    <row r="76" spans="2:43" s="1" customFormat="1" ht="36.950000000000003" customHeight="1">
      <c r="B76" s="32"/>
      <c r="C76" s="164" t="s">
        <v>54</v>
      </c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5"/>
      <c r="Y76" s="165"/>
      <c r="Z76" s="165"/>
      <c r="AA76" s="165"/>
      <c r="AB76" s="165"/>
      <c r="AC76" s="165"/>
      <c r="AD76" s="165"/>
      <c r="AE76" s="165"/>
      <c r="AF76" s="165"/>
      <c r="AG76" s="165"/>
      <c r="AH76" s="165"/>
      <c r="AI76" s="165"/>
      <c r="AJ76" s="165"/>
      <c r="AK76" s="165"/>
      <c r="AL76" s="165"/>
      <c r="AM76" s="165"/>
      <c r="AN76" s="165"/>
      <c r="AO76" s="165"/>
      <c r="AP76" s="165"/>
      <c r="AQ76" s="34"/>
    </row>
    <row r="77" spans="2:43" s="3" customFormat="1" ht="14.45" customHeight="1">
      <c r="B77" s="62"/>
      <c r="C77" s="29" t="s">
        <v>15</v>
      </c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4"/>
    </row>
    <row r="78" spans="2:43" s="4" customFormat="1" ht="36.950000000000003" customHeight="1">
      <c r="B78" s="65"/>
      <c r="C78" s="66" t="s">
        <v>16</v>
      </c>
      <c r="D78" s="67"/>
      <c r="E78" s="67"/>
      <c r="F78" s="67"/>
      <c r="G78" s="67"/>
      <c r="H78" s="67"/>
      <c r="I78" s="67"/>
      <c r="J78" s="67"/>
      <c r="K78" s="67"/>
      <c r="L78" s="180" t="str">
        <f>K6</f>
        <v xml:space="preserve">Novostavba produkční stáje, hnojiště, jímky </v>
      </c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  <c r="AA78" s="181"/>
      <c r="AB78" s="181"/>
      <c r="AC78" s="181"/>
      <c r="AD78" s="181"/>
      <c r="AE78" s="181"/>
      <c r="AF78" s="181"/>
      <c r="AG78" s="181"/>
      <c r="AH78" s="181"/>
      <c r="AI78" s="181"/>
      <c r="AJ78" s="181"/>
      <c r="AK78" s="181"/>
      <c r="AL78" s="181"/>
      <c r="AM78" s="181"/>
      <c r="AN78" s="181"/>
      <c r="AO78" s="181"/>
      <c r="AP78" s="67"/>
      <c r="AQ78" s="68"/>
    </row>
    <row r="79" spans="2:43" s="1" customFormat="1" ht="6.95" customHeight="1">
      <c r="B79" s="32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4"/>
    </row>
    <row r="80" spans="2:43" s="1" customFormat="1" ht="15">
      <c r="B80" s="32"/>
      <c r="C80" s="29" t="s">
        <v>21</v>
      </c>
      <c r="D80" s="33"/>
      <c r="E80" s="33"/>
      <c r="F80" s="33"/>
      <c r="G80" s="33"/>
      <c r="H80" s="33"/>
      <c r="I80" s="33"/>
      <c r="J80" s="33"/>
      <c r="K80" s="33"/>
      <c r="L80" s="69" t="str">
        <f>IF(K8="","",K8)</f>
        <v>Sedlice</v>
      </c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29" t="s">
        <v>23</v>
      </c>
      <c r="AJ80" s="33"/>
      <c r="AK80" s="33"/>
      <c r="AL80" s="33"/>
      <c r="AM80" s="70" t="str">
        <f>IF(AN8= "","",AN8)</f>
        <v/>
      </c>
      <c r="AN80" s="33"/>
      <c r="AO80" s="33"/>
      <c r="AP80" s="33"/>
      <c r="AQ80" s="34"/>
    </row>
    <row r="81" spans="1:76" s="1" customFormat="1" ht="6.95" customHeight="1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4"/>
    </row>
    <row r="82" spans="1:76" s="1" customFormat="1" ht="15">
      <c r="B82" s="32"/>
      <c r="C82" s="29" t="s">
        <v>26</v>
      </c>
      <c r="D82" s="33"/>
      <c r="E82" s="33"/>
      <c r="F82" s="33"/>
      <c r="G82" s="33"/>
      <c r="H82" s="33"/>
      <c r="I82" s="33"/>
      <c r="J82" s="33"/>
      <c r="K82" s="33"/>
      <c r="L82" s="63" t="str">
        <f>IF(E11= "","",E11)</f>
        <v xml:space="preserve"> </v>
      </c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29" t="s">
        <v>31</v>
      </c>
      <c r="AJ82" s="33"/>
      <c r="AK82" s="33"/>
      <c r="AL82" s="33"/>
      <c r="AM82" s="182" t="str">
        <f>IF(E17="","",E17)</f>
        <v xml:space="preserve"> </v>
      </c>
      <c r="AN82" s="182"/>
      <c r="AO82" s="182"/>
      <c r="AP82" s="182"/>
      <c r="AQ82" s="34"/>
      <c r="AS82" s="183" t="s">
        <v>55</v>
      </c>
      <c r="AT82" s="184"/>
      <c r="AU82" s="48"/>
      <c r="AV82" s="48"/>
      <c r="AW82" s="48"/>
      <c r="AX82" s="48"/>
      <c r="AY82" s="48"/>
      <c r="AZ82" s="48"/>
      <c r="BA82" s="48"/>
      <c r="BB82" s="48"/>
      <c r="BC82" s="48"/>
      <c r="BD82" s="49"/>
    </row>
    <row r="83" spans="1:76" s="1" customFormat="1" ht="15">
      <c r="B83" s="32"/>
      <c r="C83" s="29" t="s">
        <v>30</v>
      </c>
      <c r="D83" s="33"/>
      <c r="E83" s="33"/>
      <c r="F83" s="33"/>
      <c r="G83" s="33"/>
      <c r="H83" s="33"/>
      <c r="I83" s="33"/>
      <c r="J83" s="33"/>
      <c r="K83" s="33"/>
      <c r="L83" s="63" t="str">
        <f>IF(E14="","",E14)</f>
        <v xml:space="preserve"> </v>
      </c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29" t="s">
        <v>33</v>
      </c>
      <c r="AJ83" s="33"/>
      <c r="AK83" s="33"/>
      <c r="AL83" s="33"/>
      <c r="AM83" s="182" t="str">
        <f>IF(E20="","",E20)</f>
        <v xml:space="preserve"> </v>
      </c>
      <c r="AN83" s="182"/>
      <c r="AO83" s="182"/>
      <c r="AP83" s="182"/>
      <c r="AQ83" s="34"/>
      <c r="AS83" s="185"/>
      <c r="AT83" s="186"/>
      <c r="AU83" s="33"/>
      <c r="AV83" s="33"/>
      <c r="AW83" s="33"/>
      <c r="AX83" s="33"/>
      <c r="AY83" s="33"/>
      <c r="AZ83" s="33"/>
      <c r="BA83" s="33"/>
      <c r="BB83" s="33"/>
      <c r="BC83" s="33"/>
      <c r="BD83" s="71"/>
    </row>
    <row r="84" spans="1:76" s="1" customFormat="1" ht="10.9" customHeight="1"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4"/>
      <c r="AS84" s="185"/>
      <c r="AT84" s="186"/>
      <c r="AU84" s="33"/>
      <c r="AV84" s="33"/>
      <c r="AW84" s="33"/>
      <c r="AX84" s="33"/>
      <c r="AY84" s="33"/>
      <c r="AZ84" s="33"/>
      <c r="BA84" s="33"/>
      <c r="BB84" s="33"/>
      <c r="BC84" s="33"/>
      <c r="BD84" s="71"/>
    </row>
    <row r="85" spans="1:76" s="1" customFormat="1" ht="29.25" customHeight="1">
      <c r="B85" s="32"/>
      <c r="C85" s="187" t="s">
        <v>56</v>
      </c>
      <c r="D85" s="188"/>
      <c r="E85" s="188"/>
      <c r="F85" s="188"/>
      <c r="G85" s="188"/>
      <c r="H85" s="72"/>
      <c r="I85" s="189" t="s">
        <v>57</v>
      </c>
      <c r="J85" s="188"/>
      <c r="K85" s="188"/>
      <c r="L85" s="188"/>
      <c r="M85" s="188"/>
      <c r="N85" s="188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AG85" s="189" t="s">
        <v>58</v>
      </c>
      <c r="AH85" s="188"/>
      <c r="AI85" s="188"/>
      <c r="AJ85" s="188"/>
      <c r="AK85" s="188"/>
      <c r="AL85" s="188"/>
      <c r="AM85" s="188"/>
      <c r="AN85" s="189" t="s">
        <v>59</v>
      </c>
      <c r="AO85" s="188"/>
      <c r="AP85" s="190"/>
      <c r="AQ85" s="34"/>
      <c r="AS85" s="73" t="s">
        <v>60</v>
      </c>
      <c r="AT85" s="74" t="s">
        <v>61</v>
      </c>
      <c r="AU85" s="74" t="s">
        <v>62</v>
      </c>
      <c r="AV85" s="74" t="s">
        <v>63</v>
      </c>
      <c r="AW85" s="74" t="s">
        <v>64</v>
      </c>
      <c r="AX85" s="74" t="s">
        <v>65</v>
      </c>
      <c r="AY85" s="74" t="s">
        <v>66</v>
      </c>
      <c r="AZ85" s="74" t="s">
        <v>67</v>
      </c>
      <c r="BA85" s="74" t="s">
        <v>68</v>
      </c>
      <c r="BB85" s="74" t="s">
        <v>69</v>
      </c>
      <c r="BC85" s="74" t="s">
        <v>70</v>
      </c>
      <c r="BD85" s="75" t="s">
        <v>71</v>
      </c>
    </row>
    <row r="86" spans="1:76" s="1" customFormat="1" ht="10.9" customHeight="1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4"/>
      <c r="AS86" s="76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9"/>
    </row>
    <row r="87" spans="1:76" s="4" customFormat="1" ht="32.450000000000003" customHeight="1">
      <c r="B87" s="65"/>
      <c r="C87" s="77" t="s">
        <v>72</v>
      </c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198">
        <f>ROUND(AG88+AG92+AG94+AG98+AG101+AG103,2)</f>
        <v>0</v>
      </c>
      <c r="AH87" s="198"/>
      <c r="AI87" s="198"/>
      <c r="AJ87" s="198"/>
      <c r="AK87" s="198"/>
      <c r="AL87" s="198"/>
      <c r="AM87" s="198"/>
      <c r="AN87" s="199">
        <f t="shared" ref="AN87:AN104" si="0">SUM(AG87,AT87)</f>
        <v>0</v>
      </c>
      <c r="AO87" s="199"/>
      <c r="AP87" s="199"/>
      <c r="AQ87" s="68"/>
      <c r="AS87" s="79">
        <f>ROUND(AS88+AS92+AS94+AS98+AS101+AS103,2)</f>
        <v>0</v>
      </c>
      <c r="AT87" s="80">
        <f t="shared" ref="AT87:AT104" si="1">ROUND(SUM(AV87:AW87),2)</f>
        <v>0</v>
      </c>
      <c r="AU87" s="81">
        <f>ROUND(AU88+AU92+AU94+AU98+AU101+AU103,5)</f>
        <v>33450.681640000003</v>
      </c>
      <c r="AV87" s="80">
        <f>ROUND(AZ87*L31,2)</f>
        <v>0</v>
      </c>
      <c r="AW87" s="80">
        <f>ROUND(BA87*L32,2)</f>
        <v>0</v>
      </c>
      <c r="AX87" s="80">
        <f>ROUND(BB87*L31,2)</f>
        <v>0</v>
      </c>
      <c r="AY87" s="80">
        <f>ROUND(BC87*L32,2)</f>
        <v>0</v>
      </c>
      <c r="AZ87" s="80">
        <f>ROUND(AZ88+AZ92+AZ94+AZ98+AZ101+AZ103,2)</f>
        <v>0</v>
      </c>
      <c r="BA87" s="80">
        <f>ROUND(BA88+BA92+BA94+BA98+BA101+BA103,2)</f>
        <v>0</v>
      </c>
      <c r="BB87" s="80">
        <f>ROUND(BB88+BB92+BB94+BB98+BB101+BB103,2)</f>
        <v>0</v>
      </c>
      <c r="BC87" s="80">
        <f>ROUND(BC88+BC92+BC94+BC98+BC101+BC103,2)</f>
        <v>0</v>
      </c>
      <c r="BD87" s="82">
        <f>ROUND(BD88+BD92+BD94+BD98+BD101+BD103,2)</f>
        <v>0</v>
      </c>
      <c r="BS87" s="83" t="s">
        <v>73</v>
      </c>
      <c r="BT87" s="83" t="s">
        <v>74</v>
      </c>
      <c r="BU87" s="84" t="s">
        <v>75</v>
      </c>
      <c r="BV87" s="83" t="s">
        <v>76</v>
      </c>
      <c r="BW87" s="83" t="s">
        <v>77</v>
      </c>
      <c r="BX87" s="83" t="s">
        <v>78</v>
      </c>
    </row>
    <row r="88" spans="1:76" s="5" customFormat="1" ht="22.5" customHeight="1">
      <c r="B88" s="85"/>
      <c r="C88" s="86"/>
      <c r="D88" s="194" t="s">
        <v>79</v>
      </c>
      <c r="E88" s="194"/>
      <c r="F88" s="194"/>
      <c r="G88" s="194"/>
      <c r="H88" s="194"/>
      <c r="I88" s="87"/>
      <c r="J88" s="194" t="s">
        <v>80</v>
      </c>
      <c r="K88" s="194"/>
      <c r="L88" s="194"/>
      <c r="M88" s="194"/>
      <c r="N88" s="194"/>
      <c r="O88" s="194"/>
      <c r="P88" s="194"/>
      <c r="Q88" s="194"/>
      <c r="R88" s="194"/>
      <c r="S88" s="194"/>
      <c r="T88" s="194"/>
      <c r="U88" s="194"/>
      <c r="V88" s="194"/>
      <c r="W88" s="194"/>
      <c r="X88" s="194"/>
      <c r="Y88" s="194"/>
      <c r="Z88" s="194"/>
      <c r="AA88" s="194"/>
      <c r="AB88" s="194"/>
      <c r="AC88" s="194"/>
      <c r="AD88" s="194"/>
      <c r="AE88" s="194"/>
      <c r="AF88" s="194"/>
      <c r="AG88" s="193">
        <f>ROUND(SUM(AG89:AG91),2)</f>
        <v>0</v>
      </c>
      <c r="AH88" s="192"/>
      <c r="AI88" s="192"/>
      <c r="AJ88" s="192"/>
      <c r="AK88" s="192"/>
      <c r="AL88" s="192"/>
      <c r="AM88" s="192"/>
      <c r="AN88" s="191">
        <f t="shared" si="0"/>
        <v>0</v>
      </c>
      <c r="AO88" s="192"/>
      <c r="AP88" s="192"/>
      <c r="AQ88" s="88"/>
      <c r="AS88" s="89">
        <f>ROUND(SUM(AS89:AS91),2)</f>
        <v>0</v>
      </c>
      <c r="AT88" s="90">
        <f t="shared" si="1"/>
        <v>0</v>
      </c>
      <c r="AU88" s="91">
        <f>ROUND(SUM(AU89:AU91),5)</f>
        <v>18579.120419999999</v>
      </c>
      <c r="AV88" s="90">
        <f>ROUND(AZ88*L31,2)</f>
        <v>0</v>
      </c>
      <c r="AW88" s="90">
        <f>ROUND(BA88*L32,2)</f>
        <v>0</v>
      </c>
      <c r="AX88" s="90">
        <f>ROUND(BB88*L31,2)</f>
        <v>0</v>
      </c>
      <c r="AY88" s="90">
        <f>ROUND(BC88*L32,2)</f>
        <v>0</v>
      </c>
      <c r="AZ88" s="90">
        <f>ROUND(SUM(AZ89:AZ91),2)</f>
        <v>0</v>
      </c>
      <c r="BA88" s="90">
        <f>ROUND(SUM(BA89:BA91),2)</f>
        <v>0</v>
      </c>
      <c r="BB88" s="90">
        <f>ROUND(SUM(BB89:BB91),2)</f>
        <v>0</v>
      </c>
      <c r="BC88" s="90">
        <f>ROUND(SUM(BC89:BC91),2)</f>
        <v>0</v>
      </c>
      <c r="BD88" s="92">
        <f>ROUND(SUM(BD89:BD91),2)</f>
        <v>0</v>
      </c>
      <c r="BS88" s="93" t="s">
        <v>73</v>
      </c>
      <c r="BT88" s="93" t="s">
        <v>20</v>
      </c>
      <c r="BU88" s="93" t="s">
        <v>75</v>
      </c>
      <c r="BV88" s="93" t="s">
        <v>76</v>
      </c>
      <c r="BW88" s="93" t="s">
        <v>81</v>
      </c>
      <c r="BX88" s="93" t="s">
        <v>77</v>
      </c>
    </row>
    <row r="89" spans="1:76" s="6" customFormat="1" ht="22.5" customHeight="1">
      <c r="A89" s="94" t="s">
        <v>82</v>
      </c>
      <c r="B89" s="95"/>
      <c r="C89" s="96"/>
      <c r="D89" s="96"/>
      <c r="E89" s="197" t="s">
        <v>83</v>
      </c>
      <c r="F89" s="197"/>
      <c r="G89" s="197"/>
      <c r="H89" s="197"/>
      <c r="I89" s="197"/>
      <c r="J89" s="96"/>
      <c r="K89" s="197" t="s">
        <v>84</v>
      </c>
      <c r="L89" s="197"/>
      <c r="M89" s="197"/>
      <c r="N89" s="197"/>
      <c r="O89" s="197"/>
      <c r="P89" s="197"/>
      <c r="Q89" s="197"/>
      <c r="R89" s="197"/>
      <c r="S89" s="197"/>
      <c r="T89" s="197"/>
      <c r="U89" s="197"/>
      <c r="V89" s="197"/>
      <c r="W89" s="197"/>
      <c r="X89" s="197"/>
      <c r="Y89" s="197"/>
      <c r="Z89" s="197"/>
      <c r="AA89" s="197"/>
      <c r="AB89" s="197"/>
      <c r="AC89" s="197"/>
      <c r="AD89" s="197"/>
      <c r="AE89" s="197"/>
      <c r="AF89" s="197"/>
      <c r="AG89" s="195">
        <f>'SO 01-1 - Stavební náklady'!M31</f>
        <v>0</v>
      </c>
      <c r="AH89" s="196"/>
      <c r="AI89" s="196"/>
      <c r="AJ89" s="196"/>
      <c r="AK89" s="196"/>
      <c r="AL89" s="196"/>
      <c r="AM89" s="196"/>
      <c r="AN89" s="195">
        <f t="shared" si="0"/>
        <v>0</v>
      </c>
      <c r="AO89" s="196"/>
      <c r="AP89" s="196"/>
      <c r="AQ89" s="97"/>
      <c r="AS89" s="98">
        <f>'SO 01-1 - Stavební náklady'!M29</f>
        <v>0</v>
      </c>
      <c r="AT89" s="99">
        <f t="shared" si="1"/>
        <v>0</v>
      </c>
      <c r="AU89" s="100">
        <f>'SO 01-1 - Stavební náklady'!W131</f>
        <v>17594.251756999998</v>
      </c>
      <c r="AV89" s="99">
        <f>'SO 01-1 - Stavební náklady'!M33</f>
        <v>0</v>
      </c>
      <c r="AW89" s="99">
        <f>'SO 01-1 - Stavební náklady'!M34</f>
        <v>0</v>
      </c>
      <c r="AX89" s="99">
        <f>'SO 01-1 - Stavební náklady'!M35</f>
        <v>0</v>
      </c>
      <c r="AY89" s="99">
        <f>'SO 01-1 - Stavební náklady'!M36</f>
        <v>0</v>
      </c>
      <c r="AZ89" s="99">
        <f>'SO 01-1 - Stavební náklady'!H33</f>
        <v>0</v>
      </c>
      <c r="BA89" s="99">
        <f>'SO 01-1 - Stavební náklady'!H34</f>
        <v>0</v>
      </c>
      <c r="BB89" s="99">
        <f>'SO 01-1 - Stavební náklady'!H35</f>
        <v>0</v>
      </c>
      <c r="BC89" s="99">
        <f>'SO 01-1 - Stavební náklady'!H36</f>
        <v>0</v>
      </c>
      <c r="BD89" s="101">
        <f>'SO 01-1 - Stavební náklady'!H37</f>
        <v>0</v>
      </c>
      <c r="BT89" s="102" t="s">
        <v>85</v>
      </c>
      <c r="BV89" s="102" t="s">
        <v>76</v>
      </c>
      <c r="BW89" s="102" t="s">
        <v>86</v>
      </c>
      <c r="BX89" s="102" t="s">
        <v>81</v>
      </c>
    </row>
    <row r="90" spans="1:76" s="6" customFormat="1" ht="22.5" customHeight="1">
      <c r="A90" s="94" t="s">
        <v>82</v>
      </c>
      <c r="B90" s="95"/>
      <c r="C90" s="96"/>
      <c r="D90" s="96"/>
      <c r="E90" s="197" t="s">
        <v>87</v>
      </c>
      <c r="F90" s="197"/>
      <c r="G90" s="197"/>
      <c r="H90" s="197"/>
      <c r="I90" s="197"/>
      <c r="J90" s="96"/>
      <c r="K90" s="197" t="s">
        <v>88</v>
      </c>
      <c r="L90" s="197"/>
      <c r="M90" s="197"/>
      <c r="N90" s="197"/>
      <c r="O90" s="197"/>
      <c r="P90" s="197"/>
      <c r="Q90" s="197"/>
      <c r="R90" s="197"/>
      <c r="S90" s="197"/>
      <c r="T90" s="197"/>
      <c r="U90" s="197"/>
      <c r="V90" s="197"/>
      <c r="W90" s="197"/>
      <c r="X90" s="197"/>
      <c r="Y90" s="197"/>
      <c r="Z90" s="197"/>
      <c r="AA90" s="197"/>
      <c r="AB90" s="197"/>
      <c r="AC90" s="197"/>
      <c r="AD90" s="197"/>
      <c r="AE90" s="197"/>
      <c r="AF90" s="197"/>
      <c r="AG90" s="195">
        <f>'SO 01-2 - Technologie'!M31</f>
        <v>0</v>
      </c>
      <c r="AH90" s="196"/>
      <c r="AI90" s="196"/>
      <c r="AJ90" s="196"/>
      <c r="AK90" s="196"/>
      <c r="AL90" s="196"/>
      <c r="AM90" s="196"/>
      <c r="AN90" s="195">
        <f t="shared" si="0"/>
        <v>0</v>
      </c>
      <c r="AO90" s="196"/>
      <c r="AP90" s="196"/>
      <c r="AQ90" s="97"/>
      <c r="AS90" s="98">
        <f>'SO 01-2 - Technologie'!M29</f>
        <v>0</v>
      </c>
      <c r="AT90" s="99">
        <f t="shared" si="1"/>
        <v>0</v>
      </c>
      <c r="AU90" s="100">
        <f>'SO 01-2 - Technologie'!W122</f>
        <v>0</v>
      </c>
      <c r="AV90" s="99">
        <f>'SO 01-2 - Technologie'!M33</f>
        <v>0</v>
      </c>
      <c r="AW90" s="99">
        <f>'SO 01-2 - Technologie'!M34</f>
        <v>0</v>
      </c>
      <c r="AX90" s="99">
        <f>'SO 01-2 - Technologie'!M35</f>
        <v>0</v>
      </c>
      <c r="AY90" s="99">
        <f>'SO 01-2 - Technologie'!M36</f>
        <v>0</v>
      </c>
      <c r="AZ90" s="99">
        <f>'SO 01-2 - Technologie'!H33</f>
        <v>0</v>
      </c>
      <c r="BA90" s="99">
        <f>'SO 01-2 - Technologie'!H34</f>
        <v>0</v>
      </c>
      <c r="BB90" s="99">
        <f>'SO 01-2 - Technologie'!H35</f>
        <v>0</v>
      </c>
      <c r="BC90" s="99">
        <f>'SO 01-2 - Technologie'!H36</f>
        <v>0</v>
      </c>
      <c r="BD90" s="101">
        <f>'SO 01-2 - Technologie'!H37</f>
        <v>0</v>
      </c>
      <c r="BT90" s="102" t="s">
        <v>85</v>
      </c>
      <c r="BV90" s="102" t="s">
        <v>76</v>
      </c>
      <c r="BW90" s="102" t="s">
        <v>89</v>
      </c>
      <c r="BX90" s="102" t="s">
        <v>81</v>
      </c>
    </row>
    <row r="91" spans="1:76" s="6" customFormat="1" ht="22.5" customHeight="1">
      <c r="A91" s="94" t="s">
        <v>82</v>
      </c>
      <c r="B91" s="95"/>
      <c r="C91" s="96"/>
      <c r="D91" s="96"/>
      <c r="E91" s="197" t="s">
        <v>90</v>
      </c>
      <c r="F91" s="197"/>
      <c r="G91" s="197"/>
      <c r="H91" s="197"/>
      <c r="I91" s="197"/>
      <c r="J91" s="96"/>
      <c r="K91" s="197" t="s">
        <v>91</v>
      </c>
      <c r="L91" s="197"/>
      <c r="M91" s="197"/>
      <c r="N91" s="197"/>
      <c r="O91" s="197"/>
      <c r="P91" s="197"/>
      <c r="Q91" s="197"/>
      <c r="R91" s="197"/>
      <c r="S91" s="197"/>
      <c r="T91" s="197"/>
      <c r="U91" s="197"/>
      <c r="V91" s="197"/>
      <c r="W91" s="197"/>
      <c r="X91" s="197"/>
      <c r="Y91" s="197"/>
      <c r="Z91" s="197"/>
      <c r="AA91" s="197"/>
      <c r="AB91" s="197"/>
      <c r="AC91" s="197"/>
      <c r="AD91" s="197"/>
      <c r="AE91" s="197"/>
      <c r="AF91" s="197"/>
      <c r="AG91" s="195">
        <f>'SO 01-3 - Elektroinstalac...'!M31</f>
        <v>0</v>
      </c>
      <c r="AH91" s="196"/>
      <c r="AI91" s="196"/>
      <c r="AJ91" s="196"/>
      <c r="AK91" s="196"/>
      <c r="AL91" s="196"/>
      <c r="AM91" s="196"/>
      <c r="AN91" s="195">
        <f t="shared" si="0"/>
        <v>0</v>
      </c>
      <c r="AO91" s="196"/>
      <c r="AP91" s="196"/>
      <c r="AQ91" s="97"/>
      <c r="AS91" s="98">
        <f>'SO 01-3 - Elektroinstalac...'!M29</f>
        <v>0</v>
      </c>
      <c r="AT91" s="99">
        <f t="shared" si="1"/>
        <v>0</v>
      </c>
      <c r="AU91" s="100">
        <f>'SO 01-3 - Elektroinstalac...'!W116</f>
        <v>984.86866399999985</v>
      </c>
      <c r="AV91" s="99">
        <f>'SO 01-3 - Elektroinstalac...'!M33</f>
        <v>0</v>
      </c>
      <c r="AW91" s="99">
        <f>'SO 01-3 - Elektroinstalac...'!M34</f>
        <v>0</v>
      </c>
      <c r="AX91" s="99">
        <f>'SO 01-3 - Elektroinstalac...'!M35</f>
        <v>0</v>
      </c>
      <c r="AY91" s="99">
        <f>'SO 01-3 - Elektroinstalac...'!M36</f>
        <v>0</v>
      </c>
      <c r="AZ91" s="99">
        <f>'SO 01-3 - Elektroinstalac...'!H33</f>
        <v>0</v>
      </c>
      <c r="BA91" s="99">
        <f>'SO 01-3 - Elektroinstalac...'!H34</f>
        <v>0</v>
      </c>
      <c r="BB91" s="99">
        <f>'SO 01-3 - Elektroinstalac...'!H35</f>
        <v>0</v>
      </c>
      <c r="BC91" s="99">
        <f>'SO 01-3 - Elektroinstalac...'!H36</f>
        <v>0</v>
      </c>
      <c r="BD91" s="101">
        <f>'SO 01-3 - Elektroinstalac...'!H37</f>
        <v>0</v>
      </c>
      <c r="BT91" s="102" t="s">
        <v>85</v>
      </c>
      <c r="BV91" s="102" t="s">
        <v>76</v>
      </c>
      <c r="BW91" s="102" t="s">
        <v>92</v>
      </c>
      <c r="BX91" s="102" t="s">
        <v>81</v>
      </c>
    </row>
    <row r="92" spans="1:76" s="5" customFormat="1" ht="22.5" customHeight="1">
      <c r="B92" s="85"/>
      <c r="C92" s="86"/>
      <c r="D92" s="194" t="s">
        <v>93</v>
      </c>
      <c r="E92" s="194"/>
      <c r="F92" s="194"/>
      <c r="G92" s="194"/>
      <c r="H92" s="194"/>
      <c r="I92" s="87"/>
      <c r="J92" s="194" t="s">
        <v>94</v>
      </c>
      <c r="K92" s="194"/>
      <c r="L92" s="194"/>
      <c r="M92" s="194"/>
      <c r="N92" s="194"/>
      <c r="O92" s="194"/>
      <c r="P92" s="194"/>
      <c r="Q92" s="194"/>
      <c r="R92" s="194"/>
      <c r="S92" s="194"/>
      <c r="T92" s="194"/>
      <c r="U92" s="194"/>
      <c r="V92" s="194"/>
      <c r="W92" s="194"/>
      <c r="X92" s="194"/>
      <c r="Y92" s="194"/>
      <c r="Z92" s="194"/>
      <c r="AA92" s="194"/>
      <c r="AB92" s="194"/>
      <c r="AC92" s="194"/>
      <c r="AD92" s="194"/>
      <c r="AE92" s="194"/>
      <c r="AF92" s="194"/>
      <c r="AG92" s="193">
        <f>ROUND(AG93,2)</f>
        <v>0</v>
      </c>
      <c r="AH92" s="192"/>
      <c r="AI92" s="192"/>
      <c r="AJ92" s="192"/>
      <c r="AK92" s="192"/>
      <c r="AL92" s="192"/>
      <c r="AM92" s="192"/>
      <c r="AN92" s="191">
        <f t="shared" si="0"/>
        <v>0</v>
      </c>
      <c r="AO92" s="192"/>
      <c r="AP92" s="192"/>
      <c r="AQ92" s="88"/>
      <c r="AS92" s="89">
        <f>ROUND(AS93,2)</f>
        <v>0</v>
      </c>
      <c r="AT92" s="90">
        <f t="shared" si="1"/>
        <v>0</v>
      </c>
      <c r="AU92" s="91">
        <f>ROUND(AU93,5)</f>
        <v>2354.5797600000001</v>
      </c>
      <c r="AV92" s="90">
        <f>ROUND(AZ92*L31,2)</f>
        <v>0</v>
      </c>
      <c r="AW92" s="90">
        <f>ROUND(BA92*L32,2)</f>
        <v>0</v>
      </c>
      <c r="AX92" s="90">
        <f>ROUND(BB92*L31,2)</f>
        <v>0</v>
      </c>
      <c r="AY92" s="90">
        <f>ROUND(BC92*L32,2)</f>
        <v>0</v>
      </c>
      <c r="AZ92" s="90">
        <f>ROUND(AZ93,2)</f>
        <v>0</v>
      </c>
      <c r="BA92" s="90">
        <f>ROUND(BA93,2)</f>
        <v>0</v>
      </c>
      <c r="BB92" s="90">
        <f>ROUND(BB93,2)</f>
        <v>0</v>
      </c>
      <c r="BC92" s="90">
        <f>ROUND(BC93,2)</f>
        <v>0</v>
      </c>
      <c r="BD92" s="92">
        <f>ROUND(BD93,2)</f>
        <v>0</v>
      </c>
      <c r="BS92" s="93" t="s">
        <v>73</v>
      </c>
      <c r="BT92" s="93" t="s">
        <v>20</v>
      </c>
      <c r="BU92" s="93" t="s">
        <v>75</v>
      </c>
      <c r="BV92" s="93" t="s">
        <v>76</v>
      </c>
      <c r="BW92" s="93" t="s">
        <v>95</v>
      </c>
      <c r="BX92" s="93" t="s">
        <v>77</v>
      </c>
    </row>
    <row r="93" spans="1:76" s="6" customFormat="1" ht="22.5" customHeight="1">
      <c r="A93" s="94" t="s">
        <v>82</v>
      </c>
      <c r="B93" s="95"/>
      <c r="C93" s="96"/>
      <c r="D93" s="96"/>
      <c r="E93" s="197" t="s">
        <v>96</v>
      </c>
      <c r="F93" s="197"/>
      <c r="G93" s="197"/>
      <c r="H93" s="197"/>
      <c r="I93" s="197"/>
      <c r="J93" s="96"/>
      <c r="K93" s="197" t="s">
        <v>84</v>
      </c>
      <c r="L93" s="197"/>
      <c r="M93" s="197"/>
      <c r="N93" s="197"/>
      <c r="O93" s="197"/>
      <c r="P93" s="197"/>
      <c r="Q93" s="197"/>
      <c r="R93" s="197"/>
      <c r="S93" s="197"/>
      <c r="T93" s="197"/>
      <c r="U93" s="197"/>
      <c r="V93" s="197"/>
      <c r="W93" s="197"/>
      <c r="X93" s="197"/>
      <c r="Y93" s="197"/>
      <c r="Z93" s="197"/>
      <c r="AA93" s="197"/>
      <c r="AB93" s="197"/>
      <c r="AC93" s="197"/>
      <c r="AD93" s="197"/>
      <c r="AE93" s="197"/>
      <c r="AF93" s="197"/>
      <c r="AG93" s="195">
        <f>'SO 02-1 - Stavební náklady'!M31</f>
        <v>0</v>
      </c>
      <c r="AH93" s="196"/>
      <c r="AI93" s="196"/>
      <c r="AJ93" s="196"/>
      <c r="AK93" s="196"/>
      <c r="AL93" s="196"/>
      <c r="AM93" s="196"/>
      <c r="AN93" s="195">
        <f t="shared" si="0"/>
        <v>0</v>
      </c>
      <c r="AO93" s="196"/>
      <c r="AP93" s="196"/>
      <c r="AQ93" s="97"/>
      <c r="AS93" s="98">
        <f>'SO 02-1 - Stavební náklady'!M29</f>
        <v>0</v>
      </c>
      <c r="AT93" s="99">
        <f t="shared" si="1"/>
        <v>0</v>
      </c>
      <c r="AU93" s="100">
        <f>'SO 02-1 - Stavební náklady'!W124</f>
        <v>2354.5797589999997</v>
      </c>
      <c r="AV93" s="99">
        <f>'SO 02-1 - Stavební náklady'!M33</f>
        <v>0</v>
      </c>
      <c r="AW93" s="99">
        <f>'SO 02-1 - Stavební náklady'!M34</f>
        <v>0</v>
      </c>
      <c r="AX93" s="99">
        <f>'SO 02-1 - Stavební náklady'!M35</f>
        <v>0</v>
      </c>
      <c r="AY93" s="99">
        <f>'SO 02-1 - Stavební náklady'!M36</f>
        <v>0</v>
      </c>
      <c r="AZ93" s="99">
        <f>'SO 02-1 - Stavební náklady'!H33</f>
        <v>0</v>
      </c>
      <c r="BA93" s="99">
        <f>'SO 02-1 - Stavební náklady'!H34</f>
        <v>0</v>
      </c>
      <c r="BB93" s="99">
        <f>'SO 02-1 - Stavební náklady'!H35</f>
        <v>0</v>
      </c>
      <c r="BC93" s="99">
        <f>'SO 02-1 - Stavební náklady'!H36</f>
        <v>0</v>
      </c>
      <c r="BD93" s="101">
        <f>'SO 02-1 - Stavební náklady'!H37</f>
        <v>0</v>
      </c>
      <c r="BT93" s="102" t="s">
        <v>85</v>
      </c>
      <c r="BV93" s="102" t="s">
        <v>76</v>
      </c>
      <c r="BW93" s="102" t="s">
        <v>97</v>
      </c>
      <c r="BX93" s="102" t="s">
        <v>95</v>
      </c>
    </row>
    <row r="94" spans="1:76" s="5" customFormat="1" ht="22.5" customHeight="1">
      <c r="B94" s="85"/>
      <c r="C94" s="86"/>
      <c r="D94" s="194" t="s">
        <v>98</v>
      </c>
      <c r="E94" s="194"/>
      <c r="F94" s="194"/>
      <c r="G94" s="194"/>
      <c r="H94" s="194"/>
      <c r="I94" s="87"/>
      <c r="J94" s="194" t="s">
        <v>99</v>
      </c>
      <c r="K94" s="194"/>
      <c r="L94" s="194"/>
      <c r="M94" s="194"/>
      <c r="N94" s="194"/>
      <c r="O94" s="194"/>
      <c r="P94" s="194"/>
      <c r="Q94" s="194"/>
      <c r="R94" s="194"/>
      <c r="S94" s="194"/>
      <c r="T94" s="194"/>
      <c r="U94" s="194"/>
      <c r="V94" s="194"/>
      <c r="W94" s="194"/>
      <c r="X94" s="194"/>
      <c r="Y94" s="194"/>
      <c r="Z94" s="194"/>
      <c r="AA94" s="194"/>
      <c r="AB94" s="194"/>
      <c r="AC94" s="194"/>
      <c r="AD94" s="194"/>
      <c r="AE94" s="194"/>
      <c r="AF94" s="194"/>
      <c r="AG94" s="193">
        <f>ROUND(SUM(AG95:AG97),2)</f>
        <v>0</v>
      </c>
      <c r="AH94" s="192"/>
      <c r="AI94" s="192"/>
      <c r="AJ94" s="192"/>
      <c r="AK94" s="192"/>
      <c r="AL94" s="192"/>
      <c r="AM94" s="192"/>
      <c r="AN94" s="191">
        <f t="shared" si="0"/>
        <v>0</v>
      </c>
      <c r="AO94" s="192"/>
      <c r="AP94" s="192"/>
      <c r="AQ94" s="88"/>
      <c r="AS94" s="89">
        <f>ROUND(SUM(AS95:AS97),2)</f>
        <v>0</v>
      </c>
      <c r="AT94" s="90">
        <f t="shared" si="1"/>
        <v>0</v>
      </c>
      <c r="AU94" s="91">
        <f>ROUND(SUM(AU95:AU97),5)</f>
        <v>887.91087000000005</v>
      </c>
      <c r="AV94" s="90">
        <f>ROUND(AZ94*L31,2)</f>
        <v>0</v>
      </c>
      <c r="AW94" s="90">
        <f>ROUND(BA94*L32,2)</f>
        <v>0</v>
      </c>
      <c r="AX94" s="90">
        <f>ROUND(BB94*L31,2)</f>
        <v>0</v>
      </c>
      <c r="AY94" s="90">
        <f>ROUND(BC94*L32,2)</f>
        <v>0</v>
      </c>
      <c r="AZ94" s="90">
        <f>ROUND(SUM(AZ95:AZ97),2)</f>
        <v>0</v>
      </c>
      <c r="BA94" s="90">
        <f>ROUND(SUM(BA95:BA97),2)</f>
        <v>0</v>
      </c>
      <c r="BB94" s="90">
        <f>ROUND(SUM(BB95:BB97),2)</f>
        <v>0</v>
      </c>
      <c r="BC94" s="90">
        <f>ROUND(SUM(BC95:BC97),2)</f>
        <v>0</v>
      </c>
      <c r="BD94" s="92">
        <f>ROUND(SUM(BD95:BD97),2)</f>
        <v>0</v>
      </c>
      <c r="BS94" s="93" t="s">
        <v>73</v>
      </c>
      <c r="BT94" s="93" t="s">
        <v>20</v>
      </c>
      <c r="BU94" s="93" t="s">
        <v>75</v>
      </c>
      <c r="BV94" s="93" t="s">
        <v>76</v>
      </c>
      <c r="BW94" s="93" t="s">
        <v>100</v>
      </c>
      <c r="BX94" s="93" t="s">
        <v>77</v>
      </c>
    </row>
    <row r="95" spans="1:76" s="6" customFormat="1" ht="22.5" customHeight="1">
      <c r="A95" s="94" t="s">
        <v>82</v>
      </c>
      <c r="B95" s="95"/>
      <c r="C95" s="96"/>
      <c r="D95" s="96"/>
      <c r="E95" s="197" t="s">
        <v>101</v>
      </c>
      <c r="F95" s="197"/>
      <c r="G95" s="197"/>
      <c r="H95" s="197"/>
      <c r="I95" s="197"/>
      <c r="J95" s="96"/>
      <c r="K95" s="197" t="s">
        <v>84</v>
      </c>
      <c r="L95" s="197"/>
      <c r="M95" s="197"/>
      <c r="N95" s="197"/>
      <c r="O95" s="197"/>
      <c r="P95" s="197"/>
      <c r="Q95" s="197"/>
      <c r="R95" s="197"/>
      <c r="S95" s="197"/>
      <c r="T95" s="197"/>
      <c r="U95" s="197"/>
      <c r="V95" s="197"/>
      <c r="W95" s="197"/>
      <c r="X95" s="197"/>
      <c r="Y95" s="197"/>
      <c r="Z95" s="197"/>
      <c r="AA95" s="197"/>
      <c r="AB95" s="197"/>
      <c r="AC95" s="197"/>
      <c r="AD95" s="197"/>
      <c r="AE95" s="197"/>
      <c r="AF95" s="197"/>
      <c r="AG95" s="195">
        <f>'SO 03-1 - Stavební náklady'!M31</f>
        <v>0</v>
      </c>
      <c r="AH95" s="196"/>
      <c r="AI95" s="196"/>
      <c r="AJ95" s="196"/>
      <c r="AK95" s="196"/>
      <c r="AL95" s="196"/>
      <c r="AM95" s="196"/>
      <c r="AN95" s="195">
        <f t="shared" si="0"/>
        <v>0</v>
      </c>
      <c r="AO95" s="196"/>
      <c r="AP95" s="196"/>
      <c r="AQ95" s="97"/>
      <c r="AS95" s="98">
        <f>'SO 03-1 - Stavební náklady'!M29</f>
        <v>0</v>
      </c>
      <c r="AT95" s="99">
        <f t="shared" si="1"/>
        <v>0</v>
      </c>
      <c r="AU95" s="100">
        <f>'SO 03-1 - Stavební náklady'!W122</f>
        <v>816.71408499999984</v>
      </c>
      <c r="AV95" s="99">
        <f>'SO 03-1 - Stavební náklady'!M33</f>
        <v>0</v>
      </c>
      <c r="AW95" s="99">
        <f>'SO 03-1 - Stavební náklady'!M34</f>
        <v>0</v>
      </c>
      <c r="AX95" s="99">
        <f>'SO 03-1 - Stavební náklady'!M35</f>
        <v>0</v>
      </c>
      <c r="AY95" s="99">
        <f>'SO 03-1 - Stavební náklady'!M36</f>
        <v>0</v>
      </c>
      <c r="AZ95" s="99">
        <f>'SO 03-1 - Stavební náklady'!H33</f>
        <v>0</v>
      </c>
      <c r="BA95" s="99">
        <f>'SO 03-1 - Stavební náklady'!H34</f>
        <v>0</v>
      </c>
      <c r="BB95" s="99">
        <f>'SO 03-1 - Stavební náklady'!H35</f>
        <v>0</v>
      </c>
      <c r="BC95" s="99">
        <f>'SO 03-1 - Stavební náklady'!H36</f>
        <v>0</v>
      </c>
      <c r="BD95" s="101">
        <f>'SO 03-1 - Stavební náklady'!H37</f>
        <v>0</v>
      </c>
      <c r="BT95" s="102" t="s">
        <v>85</v>
      </c>
      <c r="BV95" s="102" t="s">
        <v>76</v>
      </c>
      <c r="BW95" s="102" t="s">
        <v>102</v>
      </c>
      <c r="BX95" s="102" t="s">
        <v>100</v>
      </c>
    </row>
    <row r="96" spans="1:76" s="6" customFormat="1" ht="22.5" customHeight="1">
      <c r="A96" s="94" t="s">
        <v>82</v>
      </c>
      <c r="B96" s="95"/>
      <c r="C96" s="96"/>
      <c r="D96" s="96"/>
      <c r="E96" s="197" t="s">
        <v>103</v>
      </c>
      <c r="F96" s="197"/>
      <c r="G96" s="197"/>
      <c r="H96" s="197"/>
      <c r="I96" s="197"/>
      <c r="J96" s="96"/>
      <c r="K96" s="197" t="s">
        <v>104</v>
      </c>
      <c r="L96" s="197"/>
      <c r="M96" s="197"/>
      <c r="N96" s="197"/>
      <c r="O96" s="197"/>
      <c r="P96" s="197"/>
      <c r="Q96" s="197"/>
      <c r="R96" s="197"/>
      <c r="S96" s="197"/>
      <c r="T96" s="197"/>
      <c r="U96" s="197"/>
      <c r="V96" s="197"/>
      <c r="W96" s="197"/>
      <c r="X96" s="197"/>
      <c r="Y96" s="197"/>
      <c r="Z96" s="197"/>
      <c r="AA96" s="197"/>
      <c r="AB96" s="197"/>
      <c r="AC96" s="197"/>
      <c r="AD96" s="197"/>
      <c r="AE96" s="197"/>
      <c r="AF96" s="197"/>
      <c r="AG96" s="195">
        <f>'SO 03-2 - Výdejní plocha ...'!M31</f>
        <v>0</v>
      </c>
      <c r="AH96" s="196"/>
      <c r="AI96" s="196"/>
      <c r="AJ96" s="196"/>
      <c r="AK96" s="196"/>
      <c r="AL96" s="196"/>
      <c r="AM96" s="196"/>
      <c r="AN96" s="195">
        <f t="shared" si="0"/>
        <v>0</v>
      </c>
      <c r="AO96" s="196"/>
      <c r="AP96" s="196"/>
      <c r="AQ96" s="97"/>
      <c r="AS96" s="98">
        <f>'SO 03-2 - Výdejní plocha ...'!M29</f>
        <v>0</v>
      </c>
      <c r="AT96" s="99">
        <f t="shared" si="1"/>
        <v>0</v>
      </c>
      <c r="AU96" s="100">
        <f>'SO 03-2 - Výdejní plocha ...'!W116</f>
        <v>71.196786000000003</v>
      </c>
      <c r="AV96" s="99">
        <f>'SO 03-2 - Výdejní plocha ...'!M33</f>
        <v>0</v>
      </c>
      <c r="AW96" s="99">
        <f>'SO 03-2 - Výdejní plocha ...'!M34</f>
        <v>0</v>
      </c>
      <c r="AX96" s="99">
        <f>'SO 03-2 - Výdejní plocha ...'!M35</f>
        <v>0</v>
      </c>
      <c r="AY96" s="99">
        <f>'SO 03-2 - Výdejní plocha ...'!M36</f>
        <v>0</v>
      </c>
      <c r="AZ96" s="99">
        <f>'SO 03-2 - Výdejní plocha ...'!H33</f>
        <v>0</v>
      </c>
      <c r="BA96" s="99">
        <f>'SO 03-2 - Výdejní plocha ...'!H34</f>
        <v>0</v>
      </c>
      <c r="BB96" s="99">
        <f>'SO 03-2 - Výdejní plocha ...'!H35</f>
        <v>0</v>
      </c>
      <c r="BC96" s="99">
        <f>'SO 03-2 - Výdejní plocha ...'!H36</f>
        <v>0</v>
      </c>
      <c r="BD96" s="101">
        <f>'SO 03-2 - Výdejní plocha ...'!H37</f>
        <v>0</v>
      </c>
      <c r="BT96" s="102" t="s">
        <v>85</v>
      </c>
      <c r="BV96" s="102" t="s">
        <v>76</v>
      </c>
      <c r="BW96" s="102" t="s">
        <v>105</v>
      </c>
      <c r="BX96" s="102" t="s">
        <v>100</v>
      </c>
    </row>
    <row r="97" spans="1:76" s="6" customFormat="1" ht="22.5" customHeight="1">
      <c r="A97" s="94" t="s">
        <v>82</v>
      </c>
      <c r="B97" s="95"/>
      <c r="C97" s="96"/>
      <c r="D97" s="96"/>
      <c r="E97" s="197" t="s">
        <v>106</v>
      </c>
      <c r="F97" s="197"/>
      <c r="G97" s="197"/>
      <c r="H97" s="197"/>
      <c r="I97" s="197"/>
      <c r="J97" s="96"/>
      <c r="K97" s="197" t="s">
        <v>88</v>
      </c>
      <c r="L97" s="197"/>
      <c r="M97" s="197"/>
      <c r="N97" s="197"/>
      <c r="O97" s="197"/>
      <c r="P97" s="197"/>
      <c r="Q97" s="197"/>
      <c r="R97" s="197"/>
      <c r="S97" s="197"/>
      <c r="T97" s="197"/>
      <c r="U97" s="197"/>
      <c r="V97" s="197"/>
      <c r="W97" s="197"/>
      <c r="X97" s="197"/>
      <c r="Y97" s="197"/>
      <c r="Z97" s="197"/>
      <c r="AA97" s="197"/>
      <c r="AB97" s="197"/>
      <c r="AC97" s="197"/>
      <c r="AD97" s="197"/>
      <c r="AE97" s="197"/>
      <c r="AF97" s="197"/>
      <c r="AG97" s="195">
        <f>'SO 03-3 - Technologie'!M31</f>
        <v>0</v>
      </c>
      <c r="AH97" s="196"/>
      <c r="AI97" s="196"/>
      <c r="AJ97" s="196"/>
      <c r="AK97" s="196"/>
      <c r="AL97" s="196"/>
      <c r="AM97" s="196"/>
      <c r="AN97" s="195">
        <f t="shared" si="0"/>
        <v>0</v>
      </c>
      <c r="AO97" s="196"/>
      <c r="AP97" s="196"/>
      <c r="AQ97" s="97"/>
      <c r="AS97" s="98">
        <f>'SO 03-3 - Technologie'!M29</f>
        <v>0</v>
      </c>
      <c r="AT97" s="99">
        <f t="shared" si="1"/>
        <v>0</v>
      </c>
      <c r="AU97" s="100">
        <f>'SO 03-3 - Technologie'!W113</f>
        <v>0</v>
      </c>
      <c r="AV97" s="99">
        <f>'SO 03-3 - Technologie'!M33</f>
        <v>0</v>
      </c>
      <c r="AW97" s="99">
        <f>'SO 03-3 - Technologie'!M34</f>
        <v>0</v>
      </c>
      <c r="AX97" s="99">
        <f>'SO 03-3 - Technologie'!M35</f>
        <v>0</v>
      </c>
      <c r="AY97" s="99">
        <f>'SO 03-3 - Technologie'!M36</f>
        <v>0</v>
      </c>
      <c r="AZ97" s="99">
        <f>'SO 03-3 - Technologie'!H33</f>
        <v>0</v>
      </c>
      <c r="BA97" s="99">
        <f>'SO 03-3 - Technologie'!H34</f>
        <v>0</v>
      </c>
      <c r="BB97" s="99">
        <f>'SO 03-3 - Technologie'!H35</f>
        <v>0</v>
      </c>
      <c r="BC97" s="99">
        <f>'SO 03-3 - Technologie'!H36</f>
        <v>0</v>
      </c>
      <c r="BD97" s="101">
        <f>'SO 03-3 - Technologie'!H37</f>
        <v>0</v>
      </c>
      <c r="BT97" s="102" t="s">
        <v>85</v>
      </c>
      <c r="BV97" s="102" t="s">
        <v>76</v>
      </c>
      <c r="BW97" s="102" t="s">
        <v>107</v>
      </c>
      <c r="BX97" s="102" t="s">
        <v>100</v>
      </c>
    </row>
    <row r="98" spans="1:76" s="5" customFormat="1" ht="22.5" customHeight="1">
      <c r="B98" s="85"/>
      <c r="C98" s="86"/>
      <c r="D98" s="194" t="s">
        <v>108</v>
      </c>
      <c r="E98" s="194"/>
      <c r="F98" s="194"/>
      <c r="G98" s="194"/>
      <c r="H98" s="194"/>
      <c r="I98" s="87"/>
      <c r="J98" s="194" t="s">
        <v>109</v>
      </c>
      <c r="K98" s="194"/>
      <c r="L98" s="194"/>
      <c r="M98" s="194"/>
      <c r="N98" s="194"/>
      <c r="O98" s="194"/>
      <c r="P98" s="194"/>
      <c r="Q98" s="194"/>
      <c r="R98" s="194"/>
      <c r="S98" s="194"/>
      <c r="T98" s="194"/>
      <c r="U98" s="194"/>
      <c r="V98" s="194"/>
      <c r="W98" s="194"/>
      <c r="X98" s="194"/>
      <c r="Y98" s="194"/>
      <c r="Z98" s="194"/>
      <c r="AA98" s="194"/>
      <c r="AB98" s="194"/>
      <c r="AC98" s="194"/>
      <c r="AD98" s="194"/>
      <c r="AE98" s="194"/>
      <c r="AF98" s="194"/>
      <c r="AG98" s="193">
        <f>ROUND(SUM(AG99:AG100),2)</f>
        <v>0</v>
      </c>
      <c r="AH98" s="192"/>
      <c r="AI98" s="192"/>
      <c r="AJ98" s="192"/>
      <c r="AK98" s="192"/>
      <c r="AL98" s="192"/>
      <c r="AM98" s="192"/>
      <c r="AN98" s="191">
        <f t="shared" si="0"/>
        <v>0</v>
      </c>
      <c r="AO98" s="192"/>
      <c r="AP98" s="192"/>
      <c r="AQ98" s="88"/>
      <c r="AS98" s="89">
        <f>ROUND(SUM(AS99:AS100),2)</f>
        <v>0</v>
      </c>
      <c r="AT98" s="90">
        <f t="shared" si="1"/>
        <v>0</v>
      </c>
      <c r="AU98" s="91">
        <f>ROUND(SUM(AU99:AU100),5)</f>
        <v>386.79629</v>
      </c>
      <c r="AV98" s="90">
        <f>ROUND(AZ98*L31,2)</f>
        <v>0</v>
      </c>
      <c r="AW98" s="90">
        <f>ROUND(BA98*L32,2)</f>
        <v>0</v>
      </c>
      <c r="AX98" s="90">
        <f>ROUND(BB98*L31,2)</f>
        <v>0</v>
      </c>
      <c r="AY98" s="90">
        <f>ROUND(BC98*L32,2)</f>
        <v>0</v>
      </c>
      <c r="AZ98" s="90">
        <f>ROUND(SUM(AZ99:AZ100),2)</f>
        <v>0</v>
      </c>
      <c r="BA98" s="90">
        <f>ROUND(SUM(BA99:BA100),2)</f>
        <v>0</v>
      </c>
      <c r="BB98" s="90">
        <f>ROUND(SUM(BB99:BB100),2)</f>
        <v>0</v>
      </c>
      <c r="BC98" s="90">
        <f>ROUND(SUM(BC99:BC100),2)</f>
        <v>0</v>
      </c>
      <c r="BD98" s="92">
        <f>ROUND(SUM(BD99:BD100),2)</f>
        <v>0</v>
      </c>
      <c r="BS98" s="93" t="s">
        <v>73</v>
      </c>
      <c r="BT98" s="93" t="s">
        <v>20</v>
      </c>
      <c r="BU98" s="93" t="s">
        <v>75</v>
      </c>
      <c r="BV98" s="93" t="s">
        <v>76</v>
      </c>
      <c r="BW98" s="93" t="s">
        <v>110</v>
      </c>
      <c r="BX98" s="93" t="s">
        <v>77</v>
      </c>
    </row>
    <row r="99" spans="1:76" s="6" customFormat="1" ht="22.5" customHeight="1">
      <c r="A99" s="94" t="s">
        <v>82</v>
      </c>
      <c r="B99" s="95"/>
      <c r="C99" s="96"/>
      <c r="D99" s="96"/>
      <c r="E99" s="197" t="s">
        <v>111</v>
      </c>
      <c r="F99" s="197"/>
      <c r="G99" s="197"/>
      <c r="H99" s="197"/>
      <c r="I99" s="197"/>
      <c r="J99" s="96"/>
      <c r="K99" s="197" t="s">
        <v>84</v>
      </c>
      <c r="L99" s="197"/>
      <c r="M99" s="197"/>
      <c r="N99" s="197"/>
      <c r="O99" s="197"/>
      <c r="P99" s="197"/>
      <c r="Q99" s="197"/>
      <c r="R99" s="197"/>
      <c r="S99" s="197"/>
      <c r="T99" s="197"/>
      <c r="U99" s="197"/>
      <c r="V99" s="197"/>
      <c r="W99" s="197"/>
      <c r="X99" s="197"/>
      <c r="Y99" s="197"/>
      <c r="Z99" s="197"/>
      <c r="AA99" s="197"/>
      <c r="AB99" s="197"/>
      <c r="AC99" s="197"/>
      <c r="AD99" s="197"/>
      <c r="AE99" s="197"/>
      <c r="AF99" s="197"/>
      <c r="AG99" s="195">
        <f>'SO 04-1 - Stavební náklady'!M31</f>
        <v>0</v>
      </c>
      <c r="AH99" s="196"/>
      <c r="AI99" s="196"/>
      <c r="AJ99" s="196"/>
      <c r="AK99" s="196"/>
      <c r="AL99" s="196"/>
      <c r="AM99" s="196"/>
      <c r="AN99" s="195">
        <f t="shared" si="0"/>
        <v>0</v>
      </c>
      <c r="AO99" s="196"/>
      <c r="AP99" s="196"/>
      <c r="AQ99" s="97"/>
      <c r="AS99" s="98">
        <f>'SO 04-1 - Stavební náklady'!M29</f>
        <v>0</v>
      </c>
      <c r="AT99" s="99">
        <f t="shared" si="1"/>
        <v>0</v>
      </c>
      <c r="AU99" s="100">
        <f>'SO 04-1 - Stavební náklady'!W123</f>
        <v>386.79629199999999</v>
      </c>
      <c r="AV99" s="99">
        <f>'SO 04-1 - Stavební náklady'!M33</f>
        <v>0</v>
      </c>
      <c r="AW99" s="99">
        <f>'SO 04-1 - Stavební náklady'!M34</f>
        <v>0</v>
      </c>
      <c r="AX99" s="99">
        <f>'SO 04-1 - Stavební náklady'!M35</f>
        <v>0</v>
      </c>
      <c r="AY99" s="99">
        <f>'SO 04-1 - Stavební náklady'!M36</f>
        <v>0</v>
      </c>
      <c r="AZ99" s="99">
        <f>'SO 04-1 - Stavební náklady'!H33</f>
        <v>0</v>
      </c>
      <c r="BA99" s="99">
        <f>'SO 04-1 - Stavební náklady'!H34</f>
        <v>0</v>
      </c>
      <c r="BB99" s="99">
        <f>'SO 04-1 - Stavební náklady'!H35</f>
        <v>0</v>
      </c>
      <c r="BC99" s="99">
        <f>'SO 04-1 - Stavební náklady'!H36</f>
        <v>0</v>
      </c>
      <c r="BD99" s="101">
        <f>'SO 04-1 - Stavební náklady'!H37</f>
        <v>0</v>
      </c>
      <c r="BT99" s="102" t="s">
        <v>85</v>
      </c>
      <c r="BV99" s="102" t="s">
        <v>76</v>
      </c>
      <c r="BW99" s="102" t="s">
        <v>112</v>
      </c>
      <c r="BX99" s="102" t="s">
        <v>110</v>
      </c>
    </row>
    <row r="100" spans="1:76" s="6" customFormat="1" ht="22.5" customHeight="1">
      <c r="A100" s="94" t="s">
        <v>82</v>
      </c>
      <c r="B100" s="95"/>
      <c r="C100" s="96"/>
      <c r="D100" s="96"/>
      <c r="E100" s="197" t="s">
        <v>113</v>
      </c>
      <c r="F100" s="197"/>
      <c r="G100" s="197"/>
      <c r="H100" s="197"/>
      <c r="I100" s="197"/>
      <c r="J100" s="96"/>
      <c r="K100" s="197" t="s">
        <v>88</v>
      </c>
      <c r="L100" s="197"/>
      <c r="M100" s="197"/>
      <c r="N100" s="197"/>
      <c r="O100" s="197"/>
      <c r="P100" s="197"/>
      <c r="Q100" s="197"/>
      <c r="R100" s="197"/>
      <c r="S100" s="197"/>
      <c r="T100" s="197"/>
      <c r="U100" s="197"/>
      <c r="V100" s="197"/>
      <c r="W100" s="197"/>
      <c r="X100" s="197"/>
      <c r="Y100" s="197"/>
      <c r="Z100" s="197"/>
      <c r="AA100" s="197"/>
      <c r="AB100" s="197"/>
      <c r="AC100" s="197"/>
      <c r="AD100" s="197"/>
      <c r="AE100" s="197"/>
      <c r="AF100" s="197"/>
      <c r="AG100" s="195">
        <f>'SO 04-2 - Technologie'!M31</f>
        <v>0</v>
      </c>
      <c r="AH100" s="196"/>
      <c r="AI100" s="196"/>
      <c r="AJ100" s="196"/>
      <c r="AK100" s="196"/>
      <c r="AL100" s="196"/>
      <c r="AM100" s="196"/>
      <c r="AN100" s="195">
        <f t="shared" si="0"/>
        <v>0</v>
      </c>
      <c r="AO100" s="196"/>
      <c r="AP100" s="196"/>
      <c r="AQ100" s="97"/>
      <c r="AS100" s="98">
        <f>'SO 04-2 - Technologie'!M29</f>
        <v>0</v>
      </c>
      <c r="AT100" s="99">
        <f t="shared" si="1"/>
        <v>0</v>
      </c>
      <c r="AU100" s="100">
        <f>'SO 04-2 - Technologie'!W114</f>
        <v>0</v>
      </c>
      <c r="AV100" s="99">
        <f>'SO 04-2 - Technologie'!M33</f>
        <v>0</v>
      </c>
      <c r="AW100" s="99">
        <f>'SO 04-2 - Technologie'!M34</f>
        <v>0</v>
      </c>
      <c r="AX100" s="99">
        <f>'SO 04-2 - Technologie'!M35</f>
        <v>0</v>
      </c>
      <c r="AY100" s="99">
        <f>'SO 04-2 - Technologie'!M36</f>
        <v>0</v>
      </c>
      <c r="AZ100" s="99">
        <f>'SO 04-2 - Technologie'!H33</f>
        <v>0</v>
      </c>
      <c r="BA100" s="99">
        <f>'SO 04-2 - Technologie'!H34</f>
        <v>0</v>
      </c>
      <c r="BB100" s="99">
        <f>'SO 04-2 - Technologie'!H35</f>
        <v>0</v>
      </c>
      <c r="BC100" s="99">
        <f>'SO 04-2 - Technologie'!H36</f>
        <v>0</v>
      </c>
      <c r="BD100" s="101">
        <f>'SO 04-2 - Technologie'!H37</f>
        <v>0</v>
      </c>
      <c r="BT100" s="102" t="s">
        <v>85</v>
      </c>
      <c r="BV100" s="102" t="s">
        <v>76</v>
      </c>
      <c r="BW100" s="102" t="s">
        <v>114</v>
      </c>
      <c r="BX100" s="102" t="s">
        <v>110</v>
      </c>
    </row>
    <row r="101" spans="1:76" s="5" customFormat="1" ht="22.5" customHeight="1">
      <c r="B101" s="85"/>
      <c r="C101" s="86"/>
      <c r="D101" s="194" t="s">
        <v>115</v>
      </c>
      <c r="E101" s="194"/>
      <c r="F101" s="194"/>
      <c r="G101" s="194"/>
      <c r="H101" s="194"/>
      <c r="I101" s="87"/>
      <c r="J101" s="194" t="s">
        <v>116</v>
      </c>
      <c r="K101" s="194"/>
      <c r="L101" s="194"/>
      <c r="M101" s="194"/>
      <c r="N101" s="194"/>
      <c r="O101" s="194"/>
      <c r="P101" s="194"/>
      <c r="Q101" s="194"/>
      <c r="R101" s="194"/>
      <c r="S101" s="194"/>
      <c r="T101" s="194"/>
      <c r="U101" s="194"/>
      <c r="V101" s="194"/>
      <c r="W101" s="194"/>
      <c r="X101" s="194"/>
      <c r="Y101" s="194"/>
      <c r="Z101" s="194"/>
      <c r="AA101" s="194"/>
      <c r="AB101" s="194"/>
      <c r="AC101" s="194"/>
      <c r="AD101" s="194"/>
      <c r="AE101" s="194"/>
      <c r="AF101" s="194"/>
      <c r="AG101" s="193">
        <f>ROUND(AG102,2)</f>
        <v>0</v>
      </c>
      <c r="AH101" s="192"/>
      <c r="AI101" s="192"/>
      <c r="AJ101" s="192"/>
      <c r="AK101" s="192"/>
      <c r="AL101" s="192"/>
      <c r="AM101" s="192"/>
      <c r="AN101" s="191">
        <f t="shared" si="0"/>
        <v>0</v>
      </c>
      <c r="AO101" s="192"/>
      <c r="AP101" s="192"/>
      <c r="AQ101" s="88"/>
      <c r="AS101" s="89">
        <f>ROUND(AS102,2)</f>
        <v>0</v>
      </c>
      <c r="AT101" s="90">
        <f t="shared" si="1"/>
        <v>0</v>
      </c>
      <c r="AU101" s="91">
        <f>ROUND(AU102,5)</f>
        <v>1190.47396</v>
      </c>
      <c r="AV101" s="90">
        <f>ROUND(AZ101*L31,2)</f>
        <v>0</v>
      </c>
      <c r="AW101" s="90">
        <f>ROUND(BA101*L32,2)</f>
        <v>0</v>
      </c>
      <c r="AX101" s="90">
        <f>ROUND(BB101*L31,2)</f>
        <v>0</v>
      </c>
      <c r="AY101" s="90">
        <f>ROUND(BC101*L32,2)</f>
        <v>0</v>
      </c>
      <c r="AZ101" s="90">
        <f>ROUND(AZ102,2)</f>
        <v>0</v>
      </c>
      <c r="BA101" s="90">
        <f>ROUND(BA102,2)</f>
        <v>0</v>
      </c>
      <c r="BB101" s="90">
        <f>ROUND(BB102,2)</f>
        <v>0</v>
      </c>
      <c r="BC101" s="90">
        <f>ROUND(BC102,2)</f>
        <v>0</v>
      </c>
      <c r="BD101" s="92">
        <f>ROUND(BD102,2)</f>
        <v>0</v>
      </c>
      <c r="BS101" s="93" t="s">
        <v>73</v>
      </c>
      <c r="BT101" s="93" t="s">
        <v>20</v>
      </c>
      <c r="BU101" s="93" t="s">
        <v>75</v>
      </c>
      <c r="BV101" s="93" t="s">
        <v>76</v>
      </c>
      <c r="BW101" s="93" t="s">
        <v>117</v>
      </c>
      <c r="BX101" s="93" t="s">
        <v>77</v>
      </c>
    </row>
    <row r="102" spans="1:76" s="6" customFormat="1" ht="22.5" customHeight="1">
      <c r="A102" s="94" t="s">
        <v>82</v>
      </c>
      <c r="B102" s="95"/>
      <c r="C102" s="96"/>
      <c r="D102" s="96"/>
      <c r="E102" s="197" t="s">
        <v>118</v>
      </c>
      <c r="F102" s="197"/>
      <c r="G102" s="197"/>
      <c r="H102" s="197"/>
      <c r="I102" s="197"/>
      <c r="J102" s="96"/>
      <c r="K102" s="197" t="s">
        <v>84</v>
      </c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5">
        <f>'SO 05-1 - Stavební náklady'!M31</f>
        <v>0</v>
      </c>
      <c r="AH102" s="196"/>
      <c r="AI102" s="196"/>
      <c r="AJ102" s="196"/>
      <c r="AK102" s="196"/>
      <c r="AL102" s="196"/>
      <c r="AM102" s="196"/>
      <c r="AN102" s="195">
        <f t="shared" si="0"/>
        <v>0</v>
      </c>
      <c r="AO102" s="196"/>
      <c r="AP102" s="196"/>
      <c r="AQ102" s="97"/>
      <c r="AS102" s="98">
        <f>'SO 05-1 - Stavební náklady'!M29</f>
        <v>0</v>
      </c>
      <c r="AT102" s="99">
        <f t="shared" si="1"/>
        <v>0</v>
      </c>
      <c r="AU102" s="100">
        <f>'SO 05-1 - Stavební náklady'!W113</f>
        <v>1190.473962</v>
      </c>
      <c r="AV102" s="99">
        <f>'SO 05-1 - Stavební náklady'!M33</f>
        <v>0</v>
      </c>
      <c r="AW102" s="99">
        <f>'SO 05-1 - Stavební náklady'!M34</f>
        <v>0</v>
      </c>
      <c r="AX102" s="99">
        <f>'SO 05-1 - Stavební náklady'!M35</f>
        <v>0</v>
      </c>
      <c r="AY102" s="99">
        <f>'SO 05-1 - Stavební náklady'!M36</f>
        <v>0</v>
      </c>
      <c r="AZ102" s="99">
        <f>'SO 05-1 - Stavební náklady'!H33</f>
        <v>0</v>
      </c>
      <c r="BA102" s="99">
        <f>'SO 05-1 - Stavební náklady'!H34</f>
        <v>0</v>
      </c>
      <c r="BB102" s="99">
        <f>'SO 05-1 - Stavební náklady'!H35</f>
        <v>0</v>
      </c>
      <c r="BC102" s="99">
        <f>'SO 05-1 - Stavební náklady'!H36</f>
        <v>0</v>
      </c>
      <c r="BD102" s="101">
        <f>'SO 05-1 - Stavební náklady'!H37</f>
        <v>0</v>
      </c>
      <c r="BT102" s="102" t="s">
        <v>85</v>
      </c>
      <c r="BV102" s="102" t="s">
        <v>76</v>
      </c>
      <c r="BW102" s="102" t="s">
        <v>119</v>
      </c>
      <c r="BX102" s="102" t="s">
        <v>117</v>
      </c>
    </row>
    <row r="103" spans="1:76" s="5" customFormat="1" ht="22.5" customHeight="1">
      <c r="B103" s="85"/>
      <c r="C103" s="86"/>
      <c r="D103" s="194" t="s">
        <v>120</v>
      </c>
      <c r="E103" s="194"/>
      <c r="F103" s="194"/>
      <c r="G103" s="194"/>
      <c r="H103" s="194"/>
      <c r="I103" s="87"/>
      <c r="J103" s="194" t="s">
        <v>121</v>
      </c>
      <c r="K103" s="194"/>
      <c r="L103" s="194"/>
      <c r="M103" s="194"/>
      <c r="N103" s="194"/>
      <c r="O103" s="194"/>
      <c r="P103" s="194"/>
      <c r="Q103" s="194"/>
      <c r="R103" s="194"/>
      <c r="S103" s="194"/>
      <c r="T103" s="194"/>
      <c r="U103" s="194"/>
      <c r="V103" s="194"/>
      <c r="W103" s="194"/>
      <c r="X103" s="194"/>
      <c r="Y103" s="194"/>
      <c r="Z103" s="194"/>
      <c r="AA103" s="194"/>
      <c r="AB103" s="194"/>
      <c r="AC103" s="194"/>
      <c r="AD103" s="194"/>
      <c r="AE103" s="194"/>
      <c r="AF103" s="194"/>
      <c r="AG103" s="193">
        <f>ROUND(AG104,2)</f>
        <v>0</v>
      </c>
      <c r="AH103" s="192"/>
      <c r="AI103" s="192"/>
      <c r="AJ103" s="192"/>
      <c r="AK103" s="192"/>
      <c r="AL103" s="192"/>
      <c r="AM103" s="192"/>
      <c r="AN103" s="191">
        <f t="shared" si="0"/>
        <v>0</v>
      </c>
      <c r="AO103" s="192"/>
      <c r="AP103" s="192"/>
      <c r="AQ103" s="88"/>
      <c r="AS103" s="89">
        <f>ROUND(AS104,2)</f>
        <v>0</v>
      </c>
      <c r="AT103" s="90">
        <f t="shared" si="1"/>
        <v>0</v>
      </c>
      <c r="AU103" s="91">
        <f>ROUND(AU104,5)</f>
        <v>10051.80034</v>
      </c>
      <c r="AV103" s="90">
        <f>ROUND(AZ103*L31,2)</f>
        <v>0</v>
      </c>
      <c r="AW103" s="90">
        <f>ROUND(BA103*L32,2)</f>
        <v>0</v>
      </c>
      <c r="AX103" s="90">
        <f>ROUND(BB103*L31,2)</f>
        <v>0</v>
      </c>
      <c r="AY103" s="90">
        <f>ROUND(BC103*L32,2)</f>
        <v>0</v>
      </c>
      <c r="AZ103" s="90">
        <f>ROUND(AZ104,2)</f>
        <v>0</v>
      </c>
      <c r="BA103" s="90">
        <f>ROUND(BA104,2)</f>
        <v>0</v>
      </c>
      <c r="BB103" s="90">
        <f>ROUND(BB104,2)</f>
        <v>0</v>
      </c>
      <c r="BC103" s="90">
        <f>ROUND(BC104,2)</f>
        <v>0</v>
      </c>
      <c r="BD103" s="92">
        <f>ROUND(BD104,2)</f>
        <v>0</v>
      </c>
      <c r="BS103" s="93" t="s">
        <v>73</v>
      </c>
      <c r="BT103" s="93" t="s">
        <v>20</v>
      </c>
      <c r="BU103" s="93" t="s">
        <v>75</v>
      </c>
      <c r="BV103" s="93" t="s">
        <v>76</v>
      </c>
      <c r="BW103" s="93" t="s">
        <v>122</v>
      </c>
      <c r="BX103" s="93" t="s">
        <v>77</v>
      </c>
    </row>
    <row r="104" spans="1:76" s="6" customFormat="1" ht="22.5" customHeight="1">
      <c r="A104" s="94" t="s">
        <v>82</v>
      </c>
      <c r="B104" s="95"/>
      <c r="C104" s="96"/>
      <c r="D104" s="96"/>
      <c r="E104" s="197" t="s">
        <v>123</v>
      </c>
      <c r="F104" s="197"/>
      <c r="G104" s="197"/>
      <c r="H104" s="197"/>
      <c r="I104" s="197"/>
      <c r="J104" s="96"/>
      <c r="K104" s="197" t="s">
        <v>124</v>
      </c>
      <c r="L104" s="197"/>
      <c r="M104" s="197"/>
      <c r="N104" s="197"/>
      <c r="O104" s="197"/>
      <c r="P104" s="197"/>
      <c r="Q104" s="197"/>
      <c r="R104" s="197"/>
      <c r="S104" s="197"/>
      <c r="T104" s="197"/>
      <c r="U104" s="197"/>
      <c r="V104" s="197"/>
      <c r="W104" s="197"/>
      <c r="X104" s="197"/>
      <c r="Y104" s="197"/>
      <c r="Z104" s="197"/>
      <c r="AA104" s="197"/>
      <c r="AB104" s="197"/>
      <c r="AC104" s="197"/>
      <c r="AD104" s="197"/>
      <c r="AE104" s="197"/>
      <c r="AF104" s="197"/>
      <c r="AG104" s="195">
        <f>'SO 06-3 - Kravín'!M31</f>
        <v>0</v>
      </c>
      <c r="AH104" s="196"/>
      <c r="AI104" s="196"/>
      <c r="AJ104" s="196"/>
      <c r="AK104" s="196"/>
      <c r="AL104" s="196"/>
      <c r="AM104" s="196"/>
      <c r="AN104" s="195">
        <f t="shared" si="0"/>
        <v>0</v>
      </c>
      <c r="AO104" s="196"/>
      <c r="AP104" s="196"/>
      <c r="AQ104" s="97"/>
      <c r="AS104" s="103">
        <f>'SO 06-3 - Kravín'!M29</f>
        <v>0</v>
      </c>
      <c r="AT104" s="104">
        <f t="shared" si="1"/>
        <v>0</v>
      </c>
      <c r="AU104" s="105">
        <f>'SO 06-3 - Kravín'!W114</f>
        <v>10051.800336</v>
      </c>
      <c r="AV104" s="104">
        <f>'SO 06-3 - Kravín'!M33</f>
        <v>0</v>
      </c>
      <c r="AW104" s="104">
        <f>'SO 06-3 - Kravín'!M34</f>
        <v>0</v>
      </c>
      <c r="AX104" s="104">
        <f>'SO 06-3 - Kravín'!M35</f>
        <v>0</v>
      </c>
      <c r="AY104" s="104">
        <f>'SO 06-3 - Kravín'!M36</f>
        <v>0</v>
      </c>
      <c r="AZ104" s="104">
        <f>'SO 06-3 - Kravín'!H33</f>
        <v>0</v>
      </c>
      <c r="BA104" s="104">
        <f>'SO 06-3 - Kravín'!H34</f>
        <v>0</v>
      </c>
      <c r="BB104" s="104">
        <f>'SO 06-3 - Kravín'!H35</f>
        <v>0</v>
      </c>
      <c r="BC104" s="104">
        <f>'SO 06-3 - Kravín'!H36</f>
        <v>0</v>
      </c>
      <c r="BD104" s="106">
        <f>'SO 06-3 - Kravín'!H37</f>
        <v>0</v>
      </c>
      <c r="BT104" s="102" t="s">
        <v>85</v>
      </c>
      <c r="BV104" s="102" t="s">
        <v>76</v>
      </c>
      <c r="BW104" s="102" t="s">
        <v>125</v>
      </c>
      <c r="BX104" s="102" t="s">
        <v>122</v>
      </c>
    </row>
    <row r="105" spans="1:76">
      <c r="B105" s="22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3"/>
    </row>
    <row r="106" spans="1:76" s="1" customFormat="1" ht="30" customHeight="1">
      <c r="B106" s="32"/>
      <c r="C106" s="77" t="s">
        <v>126</v>
      </c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199">
        <v>0</v>
      </c>
      <c r="AH106" s="199"/>
      <c r="AI106" s="199"/>
      <c r="AJ106" s="199"/>
      <c r="AK106" s="199"/>
      <c r="AL106" s="199"/>
      <c r="AM106" s="199"/>
      <c r="AN106" s="199">
        <v>0</v>
      </c>
      <c r="AO106" s="199"/>
      <c r="AP106" s="199"/>
      <c r="AQ106" s="34"/>
      <c r="AS106" s="73" t="s">
        <v>127</v>
      </c>
      <c r="AT106" s="74" t="s">
        <v>128</v>
      </c>
      <c r="AU106" s="74" t="s">
        <v>38</v>
      </c>
      <c r="AV106" s="75" t="s">
        <v>61</v>
      </c>
    </row>
    <row r="107" spans="1:76" s="1" customFormat="1" ht="10.9" customHeight="1">
      <c r="B107" s="32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4"/>
      <c r="AS107" s="107"/>
      <c r="AT107" s="53"/>
      <c r="AU107" s="53"/>
      <c r="AV107" s="55"/>
    </row>
    <row r="108" spans="1:76" s="1" customFormat="1" ht="30" customHeight="1">
      <c r="B108" s="32"/>
      <c r="C108" s="108" t="s">
        <v>129</v>
      </c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200">
        <f>ROUND(AG87+AG106,2)</f>
        <v>0</v>
      </c>
      <c r="AH108" s="200"/>
      <c r="AI108" s="200"/>
      <c r="AJ108" s="200"/>
      <c r="AK108" s="200"/>
      <c r="AL108" s="200"/>
      <c r="AM108" s="200"/>
      <c r="AN108" s="200">
        <f>AN87+AN106</f>
        <v>0</v>
      </c>
      <c r="AO108" s="200"/>
      <c r="AP108" s="200"/>
      <c r="AQ108" s="34"/>
    </row>
    <row r="109" spans="1:76" s="1" customFormat="1" ht="6.95" customHeight="1">
      <c r="B109" s="56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8"/>
    </row>
  </sheetData>
  <mergeCells count="109">
    <mergeCell ref="AG106:AM106"/>
    <mergeCell ref="AN106:AP106"/>
    <mergeCell ref="AG108:AM108"/>
    <mergeCell ref="AN108:AP108"/>
    <mergeCell ref="AR2:BE2"/>
    <mergeCell ref="AN102:AP102"/>
    <mergeCell ref="AG102:AM102"/>
    <mergeCell ref="E102:I102"/>
    <mergeCell ref="K102:AF102"/>
    <mergeCell ref="AN103:AP103"/>
    <mergeCell ref="AG103:AM103"/>
    <mergeCell ref="D103:H103"/>
    <mergeCell ref="J103:AF103"/>
    <mergeCell ref="AN104:AP104"/>
    <mergeCell ref="AG104:AM104"/>
    <mergeCell ref="E104:I104"/>
    <mergeCell ref="K104:AF104"/>
    <mergeCell ref="AN99:AP99"/>
    <mergeCell ref="AG99:AM99"/>
    <mergeCell ref="E99:I99"/>
    <mergeCell ref="K99:AF99"/>
    <mergeCell ref="AN100:AP100"/>
    <mergeCell ref="AG100:AM100"/>
    <mergeCell ref="E100:I100"/>
    <mergeCell ref="K100:AF100"/>
    <mergeCell ref="AN101:AP101"/>
    <mergeCell ref="AG101:AM101"/>
    <mergeCell ref="D101:H101"/>
    <mergeCell ref="J101:AF101"/>
    <mergeCell ref="AN96:AP96"/>
    <mergeCell ref="AG96:AM96"/>
    <mergeCell ref="E96:I96"/>
    <mergeCell ref="K96:AF96"/>
    <mergeCell ref="AN97:AP97"/>
    <mergeCell ref="AG97:AM97"/>
    <mergeCell ref="E97:I97"/>
    <mergeCell ref="K97:AF97"/>
    <mergeCell ref="AN98:AP98"/>
    <mergeCell ref="AG98:AM98"/>
    <mergeCell ref="D98:H98"/>
    <mergeCell ref="J98:AF98"/>
    <mergeCell ref="AN93:AP93"/>
    <mergeCell ref="AG93:AM93"/>
    <mergeCell ref="E93:I93"/>
    <mergeCell ref="K93:AF93"/>
    <mergeCell ref="AN94:AP94"/>
    <mergeCell ref="AG94:AM94"/>
    <mergeCell ref="D94:H94"/>
    <mergeCell ref="J94:AF94"/>
    <mergeCell ref="AN95:AP95"/>
    <mergeCell ref="AG95:AM95"/>
    <mergeCell ref="E95:I95"/>
    <mergeCell ref="K95:AF95"/>
    <mergeCell ref="AN90:AP90"/>
    <mergeCell ref="AG90:AM90"/>
    <mergeCell ref="E90:I90"/>
    <mergeCell ref="K90:AF90"/>
    <mergeCell ref="AN91:AP91"/>
    <mergeCell ref="AG91:AM91"/>
    <mergeCell ref="E91:I91"/>
    <mergeCell ref="K91:AF91"/>
    <mergeCell ref="AN92:AP92"/>
    <mergeCell ref="AG92:AM92"/>
    <mergeCell ref="D92:H92"/>
    <mergeCell ref="J92:AF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N89:AP89"/>
    <mergeCell ref="AG89:AM89"/>
    <mergeCell ref="E89:I89"/>
    <mergeCell ref="K89:AF89"/>
    <mergeCell ref="AG87:AM87"/>
    <mergeCell ref="AN87:AP87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C2:AP2"/>
    <mergeCell ref="C4:AP4"/>
    <mergeCell ref="K5:AO5"/>
    <mergeCell ref="K6:AO6"/>
    <mergeCell ref="E23:AN23"/>
    <mergeCell ref="AK26:AO26"/>
    <mergeCell ref="AK27:AO27"/>
    <mergeCell ref="AK29:AO29"/>
    <mergeCell ref="L31:O31"/>
    <mergeCell ref="W31:AE31"/>
    <mergeCell ref="AK31:AO31"/>
  </mergeCells>
  <hyperlinks>
    <hyperlink ref="K1:S1" location="C2" display="1) Souhrnný list stavby"/>
    <hyperlink ref="W1:AF1" location="C87" display="2) Rekapitulace objektů"/>
    <hyperlink ref="A89" location="'SO 01-1 - Stavební náklady'!C2" display="/"/>
    <hyperlink ref="A90" location="'SO 01-2 - Technologie'!C2" display="/"/>
    <hyperlink ref="A91" location="'SO 01-3 - Elektroinstalac...'!C2" display="/"/>
    <hyperlink ref="A93" location="'SO 02-1 - Stavební náklady'!C2" display="/"/>
    <hyperlink ref="A95" location="'SO 03-1 - Stavební náklady'!C2" display="/"/>
    <hyperlink ref="A96" location="'SO 03-2 - Výdejní plocha ...'!C2" display="/"/>
    <hyperlink ref="A97" location="'SO 03-3 - Technologie'!C2" display="/"/>
    <hyperlink ref="A99" location="'SO 04-1 - Stavební náklady'!C2" display="/"/>
    <hyperlink ref="A100" location="'SO 04-2 - Technologie'!C2" display="/"/>
    <hyperlink ref="A102" location="'SO 05-1 - Stavební náklady'!C2" display="/"/>
    <hyperlink ref="A104" location="'SO 06-3 - Kravín'!C2" display="/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26"/>
  <sheetViews>
    <sheetView showGridLines="0" workbookViewId="0">
      <pane ySplit="1" topLeftCell="A101" activePane="bottomLeft" state="frozen"/>
      <selection pane="bottomLeft" activeCell="L117" sqref="L117:M126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0"/>
      <c r="B1" s="12"/>
      <c r="C1" s="12"/>
      <c r="D1" s="13" t="s">
        <v>1</v>
      </c>
      <c r="E1" s="12"/>
      <c r="F1" s="14" t="s">
        <v>130</v>
      </c>
      <c r="G1" s="14"/>
      <c r="H1" s="230" t="s">
        <v>131</v>
      </c>
      <c r="I1" s="230"/>
      <c r="J1" s="230"/>
      <c r="K1" s="230"/>
      <c r="L1" s="14" t="s">
        <v>132</v>
      </c>
      <c r="M1" s="12"/>
      <c r="N1" s="12"/>
      <c r="O1" s="13" t="s">
        <v>133</v>
      </c>
      <c r="P1" s="12"/>
      <c r="Q1" s="12"/>
      <c r="R1" s="12"/>
      <c r="S1" s="14" t="s">
        <v>134</v>
      </c>
      <c r="T1" s="14"/>
      <c r="U1" s="110"/>
      <c r="V1" s="11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50000000000003" customHeight="1">
      <c r="C2" s="162" t="s">
        <v>7</v>
      </c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S2" s="201" t="s">
        <v>8</v>
      </c>
      <c r="T2" s="202"/>
      <c r="U2" s="202"/>
      <c r="V2" s="202"/>
      <c r="W2" s="202"/>
      <c r="X2" s="202"/>
      <c r="Y2" s="202"/>
      <c r="Z2" s="202"/>
      <c r="AA2" s="202"/>
      <c r="AB2" s="202"/>
      <c r="AC2" s="202"/>
      <c r="AT2" s="18" t="s">
        <v>114</v>
      </c>
    </row>
    <row r="3" spans="1:6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85</v>
      </c>
    </row>
    <row r="4" spans="1:66" ht="36.950000000000003" customHeight="1">
      <c r="B4" s="22"/>
      <c r="C4" s="164" t="s">
        <v>135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23"/>
      <c r="T4" s="24" t="s">
        <v>13</v>
      </c>
      <c r="AT4" s="18" t="s">
        <v>6</v>
      </c>
    </row>
    <row r="5" spans="1:66" ht="6.95" customHeight="1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1:66" ht="25.35" customHeight="1">
      <c r="B6" s="22"/>
      <c r="C6" s="25"/>
      <c r="D6" s="29" t="s">
        <v>16</v>
      </c>
      <c r="E6" s="25"/>
      <c r="F6" s="203" t="str">
        <f>'Rekapitulace stavby'!K6</f>
        <v xml:space="preserve">Novostavba produkční stáje, hnojiště, jímky </v>
      </c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5"/>
      <c r="R6" s="23"/>
    </row>
    <row r="7" spans="1:66" ht="25.35" customHeight="1">
      <c r="B7" s="22"/>
      <c r="C7" s="25"/>
      <c r="D7" s="29" t="s">
        <v>136</v>
      </c>
      <c r="E7" s="25"/>
      <c r="F7" s="203" t="s">
        <v>1345</v>
      </c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25"/>
      <c r="R7" s="23"/>
    </row>
    <row r="8" spans="1:66" s="1" customFormat="1" ht="32.85" customHeight="1">
      <c r="B8" s="32"/>
      <c r="C8" s="33"/>
      <c r="D8" s="28" t="s">
        <v>138</v>
      </c>
      <c r="E8" s="33"/>
      <c r="F8" s="168" t="s">
        <v>1409</v>
      </c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33"/>
      <c r="R8" s="34"/>
    </row>
    <row r="9" spans="1:66" s="1" customFormat="1" ht="14.45" customHeight="1">
      <c r="B9" s="32"/>
      <c r="C9" s="33"/>
      <c r="D9" s="29" t="s">
        <v>18</v>
      </c>
      <c r="E9" s="33"/>
      <c r="F9" s="27" t="s">
        <v>5</v>
      </c>
      <c r="G9" s="33"/>
      <c r="H9" s="33"/>
      <c r="I9" s="33"/>
      <c r="J9" s="33"/>
      <c r="K9" s="33"/>
      <c r="L9" s="33"/>
      <c r="M9" s="29" t="s">
        <v>19</v>
      </c>
      <c r="N9" s="33"/>
      <c r="O9" s="27" t="s">
        <v>5</v>
      </c>
      <c r="P9" s="33"/>
      <c r="Q9" s="33"/>
      <c r="R9" s="34"/>
    </row>
    <row r="10" spans="1:66" s="1" customFormat="1" ht="14.45" customHeight="1">
      <c r="B10" s="32"/>
      <c r="C10" s="33"/>
      <c r="D10" s="29" t="s">
        <v>21</v>
      </c>
      <c r="E10" s="33"/>
      <c r="F10" s="27" t="s">
        <v>22</v>
      </c>
      <c r="G10" s="33"/>
      <c r="H10" s="33"/>
      <c r="I10" s="33"/>
      <c r="J10" s="33"/>
      <c r="K10" s="33"/>
      <c r="L10" s="33"/>
      <c r="M10" s="29" t="s">
        <v>23</v>
      </c>
      <c r="N10" s="33"/>
      <c r="O10" s="206"/>
      <c r="P10" s="206"/>
      <c r="Q10" s="33"/>
      <c r="R10" s="34"/>
    </row>
    <row r="11" spans="1:66" s="1" customFormat="1" ht="10.9" customHeight="1"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</row>
    <row r="12" spans="1:66" s="1" customFormat="1" ht="14.45" customHeight="1">
      <c r="B12" s="32"/>
      <c r="C12" s="33"/>
      <c r="D12" s="29" t="s">
        <v>26</v>
      </c>
      <c r="E12" s="33"/>
      <c r="F12" s="33"/>
      <c r="G12" s="33"/>
      <c r="H12" s="33"/>
      <c r="I12" s="33"/>
      <c r="J12" s="33"/>
      <c r="K12" s="33"/>
      <c r="L12" s="33"/>
      <c r="M12" s="29" t="s">
        <v>27</v>
      </c>
      <c r="N12" s="33"/>
      <c r="O12" s="166"/>
      <c r="P12" s="166"/>
      <c r="Q12" s="33"/>
      <c r="R12" s="34"/>
    </row>
    <row r="13" spans="1:66" s="1" customFormat="1" ht="18" customHeight="1">
      <c r="B13" s="32"/>
      <c r="C13" s="33"/>
      <c r="D13" s="33"/>
      <c r="E13" s="27" t="str">
        <f>IF('Rekapitulace stavby'!E11="","",'Rekapitulace stavby'!E11)</f>
        <v xml:space="preserve"> </v>
      </c>
      <c r="F13" s="33"/>
      <c r="G13" s="33"/>
      <c r="H13" s="33"/>
      <c r="I13" s="33"/>
      <c r="J13" s="33"/>
      <c r="K13" s="33"/>
      <c r="L13" s="33"/>
      <c r="M13" s="29" t="s">
        <v>29</v>
      </c>
      <c r="N13" s="33"/>
      <c r="O13" s="166"/>
      <c r="P13" s="166"/>
      <c r="Q13" s="33"/>
      <c r="R13" s="34"/>
    </row>
    <row r="14" spans="1:66" s="1" customFormat="1" ht="6.95" customHeight="1"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4"/>
    </row>
    <row r="15" spans="1:66" s="1" customFormat="1" ht="14.45" customHeight="1">
      <c r="B15" s="32"/>
      <c r="C15" s="33"/>
      <c r="D15" s="29" t="s">
        <v>30</v>
      </c>
      <c r="E15" s="33"/>
      <c r="F15" s="33"/>
      <c r="G15" s="33"/>
      <c r="H15" s="33"/>
      <c r="I15" s="33"/>
      <c r="J15" s="33"/>
      <c r="K15" s="33"/>
      <c r="L15" s="33"/>
      <c r="M15" s="29" t="s">
        <v>27</v>
      </c>
      <c r="N15" s="33"/>
      <c r="O15" s="166"/>
      <c r="P15" s="166"/>
      <c r="Q15" s="33"/>
      <c r="R15" s="34"/>
    </row>
    <row r="16" spans="1:66" s="1" customFormat="1" ht="18" customHeight="1">
      <c r="B16" s="32"/>
      <c r="C16" s="33"/>
      <c r="D16" s="33"/>
      <c r="E16" s="27"/>
      <c r="F16" s="33"/>
      <c r="G16" s="33"/>
      <c r="H16" s="33"/>
      <c r="I16" s="33"/>
      <c r="J16" s="33"/>
      <c r="K16" s="33"/>
      <c r="L16" s="33"/>
      <c r="M16" s="29" t="s">
        <v>29</v>
      </c>
      <c r="N16" s="33"/>
      <c r="O16" s="166"/>
      <c r="P16" s="166"/>
      <c r="Q16" s="33"/>
      <c r="R16" s="34"/>
    </row>
    <row r="17" spans="2:18" s="1" customFormat="1" ht="6.95" customHeight="1"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4"/>
    </row>
    <row r="18" spans="2:18" s="1" customFormat="1" ht="14.45" customHeight="1">
      <c r="B18" s="32"/>
      <c r="C18" s="33"/>
      <c r="D18" s="29" t="s">
        <v>31</v>
      </c>
      <c r="E18" s="33"/>
      <c r="F18" s="33"/>
      <c r="G18" s="33"/>
      <c r="H18" s="33"/>
      <c r="I18" s="33"/>
      <c r="J18" s="33"/>
      <c r="K18" s="33"/>
      <c r="L18" s="33"/>
      <c r="M18" s="29" t="s">
        <v>27</v>
      </c>
      <c r="N18" s="33"/>
      <c r="O18" s="166" t="str">
        <f>IF('Rekapitulace stavby'!AN16="","",'Rekapitulace stavby'!AN16)</f>
        <v/>
      </c>
      <c r="P18" s="166"/>
      <c r="Q18" s="33"/>
      <c r="R18" s="34"/>
    </row>
    <row r="19" spans="2:18" s="1" customFormat="1" ht="18" customHeight="1">
      <c r="B19" s="32"/>
      <c r="C19" s="33"/>
      <c r="D19" s="33"/>
      <c r="E19" s="27" t="str">
        <f>IF('Rekapitulace stavby'!E17="","",'Rekapitulace stavby'!E17)</f>
        <v xml:space="preserve"> </v>
      </c>
      <c r="F19" s="33"/>
      <c r="G19" s="33"/>
      <c r="H19" s="33"/>
      <c r="I19" s="33"/>
      <c r="J19" s="33"/>
      <c r="K19" s="33"/>
      <c r="L19" s="33"/>
      <c r="M19" s="29" t="s">
        <v>29</v>
      </c>
      <c r="N19" s="33"/>
      <c r="O19" s="166" t="str">
        <f>IF('Rekapitulace stavby'!AN17="","",'Rekapitulace stavby'!AN17)</f>
        <v/>
      </c>
      <c r="P19" s="166"/>
      <c r="Q19" s="33"/>
      <c r="R19" s="34"/>
    </row>
    <row r="20" spans="2:18" s="1" customFormat="1" ht="6.95" customHeight="1"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4"/>
    </row>
    <row r="21" spans="2:18" s="1" customFormat="1" ht="14.45" customHeight="1">
      <c r="B21" s="32"/>
      <c r="C21" s="33"/>
      <c r="D21" s="29" t="s">
        <v>33</v>
      </c>
      <c r="E21" s="33"/>
      <c r="F21" s="33"/>
      <c r="G21" s="33"/>
      <c r="H21" s="33"/>
      <c r="I21" s="33"/>
      <c r="J21" s="33"/>
      <c r="K21" s="33"/>
      <c r="L21" s="33"/>
      <c r="M21" s="29" t="s">
        <v>27</v>
      </c>
      <c r="N21" s="33"/>
      <c r="O21" s="166" t="s">
        <v>5</v>
      </c>
      <c r="P21" s="166"/>
      <c r="Q21" s="33"/>
      <c r="R21" s="34"/>
    </row>
    <row r="22" spans="2:18" s="1" customFormat="1" ht="18" customHeight="1">
      <c r="B22" s="32"/>
      <c r="C22" s="33"/>
      <c r="D22" s="33"/>
      <c r="E22" s="27"/>
      <c r="F22" s="33"/>
      <c r="G22" s="33"/>
      <c r="H22" s="33"/>
      <c r="I22" s="33"/>
      <c r="J22" s="33"/>
      <c r="K22" s="33"/>
      <c r="L22" s="33"/>
      <c r="M22" s="29" t="s">
        <v>29</v>
      </c>
      <c r="N22" s="33"/>
      <c r="O22" s="166" t="s">
        <v>5</v>
      </c>
      <c r="P22" s="166"/>
      <c r="Q22" s="33"/>
      <c r="R22" s="34"/>
    </row>
    <row r="23" spans="2:18" s="1" customFormat="1" ht="6.95" customHeight="1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14.45" customHeight="1">
      <c r="B24" s="32"/>
      <c r="C24" s="33"/>
      <c r="D24" s="29" t="s">
        <v>34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spans="2:18" s="1" customFormat="1" ht="22.5" customHeight="1">
      <c r="B25" s="32"/>
      <c r="C25" s="33"/>
      <c r="D25" s="33"/>
      <c r="E25" s="169" t="s">
        <v>5</v>
      </c>
      <c r="F25" s="169"/>
      <c r="G25" s="169"/>
      <c r="H25" s="169"/>
      <c r="I25" s="169"/>
      <c r="J25" s="169"/>
      <c r="K25" s="169"/>
      <c r="L25" s="169"/>
      <c r="M25" s="33"/>
      <c r="N25" s="33"/>
      <c r="O25" s="33"/>
      <c r="P25" s="33"/>
      <c r="Q25" s="33"/>
      <c r="R25" s="34"/>
    </row>
    <row r="26" spans="2:18" s="1" customFormat="1" ht="6.95" customHeight="1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spans="2:18" s="1" customFormat="1" ht="6.95" customHeight="1">
      <c r="B27" s="32"/>
      <c r="C27" s="33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33"/>
      <c r="R27" s="34"/>
    </row>
    <row r="28" spans="2:18" s="1" customFormat="1" ht="14.45" customHeight="1">
      <c r="B28" s="32"/>
      <c r="C28" s="33"/>
      <c r="D28" s="111" t="s">
        <v>140</v>
      </c>
      <c r="E28" s="33"/>
      <c r="F28" s="33"/>
      <c r="G28" s="33"/>
      <c r="H28" s="33"/>
      <c r="I28" s="33"/>
      <c r="J28" s="33"/>
      <c r="K28" s="33"/>
      <c r="L28" s="33"/>
      <c r="M28" s="170">
        <f>N89</f>
        <v>0</v>
      </c>
      <c r="N28" s="170"/>
      <c r="O28" s="170"/>
      <c r="P28" s="170"/>
      <c r="Q28" s="33"/>
      <c r="R28" s="34"/>
    </row>
    <row r="29" spans="2:18" s="1" customFormat="1" ht="14.45" customHeight="1">
      <c r="B29" s="32"/>
      <c r="C29" s="33"/>
      <c r="D29" s="31" t="s">
        <v>141</v>
      </c>
      <c r="E29" s="33"/>
      <c r="F29" s="33"/>
      <c r="G29" s="33"/>
      <c r="H29" s="33"/>
      <c r="I29" s="33"/>
      <c r="J29" s="33"/>
      <c r="K29" s="33"/>
      <c r="L29" s="33"/>
      <c r="M29" s="170">
        <f>N94</f>
        <v>0</v>
      </c>
      <c r="N29" s="170"/>
      <c r="O29" s="170"/>
      <c r="P29" s="170"/>
      <c r="Q29" s="33"/>
      <c r="R29" s="34"/>
    </row>
    <row r="30" spans="2:18" s="1" customFormat="1" ht="6.95" customHeight="1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4"/>
    </row>
    <row r="31" spans="2:18" s="1" customFormat="1" ht="25.35" customHeight="1">
      <c r="B31" s="32"/>
      <c r="C31" s="33"/>
      <c r="D31" s="112" t="s">
        <v>37</v>
      </c>
      <c r="E31" s="33"/>
      <c r="F31" s="33"/>
      <c r="G31" s="33"/>
      <c r="H31" s="33"/>
      <c r="I31" s="33"/>
      <c r="J31" s="33"/>
      <c r="K31" s="33"/>
      <c r="L31" s="33"/>
      <c r="M31" s="207">
        <f>ROUND(M28+M29,2)</f>
        <v>0</v>
      </c>
      <c r="N31" s="205"/>
      <c r="O31" s="205"/>
      <c r="P31" s="205"/>
      <c r="Q31" s="33"/>
      <c r="R31" s="34"/>
    </row>
    <row r="32" spans="2:18" s="1" customFormat="1" ht="6.95" customHeight="1">
      <c r="B32" s="32"/>
      <c r="C32" s="33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33"/>
      <c r="R32" s="34"/>
    </row>
    <row r="33" spans="2:18" s="1" customFormat="1" ht="14.45" customHeight="1">
      <c r="B33" s="32"/>
      <c r="C33" s="33"/>
      <c r="D33" s="39" t="s">
        <v>38</v>
      </c>
      <c r="E33" s="39" t="s">
        <v>39</v>
      </c>
      <c r="F33" s="40">
        <v>0.21</v>
      </c>
      <c r="G33" s="113" t="s">
        <v>40</v>
      </c>
      <c r="H33" s="208">
        <f>ROUND((SUM(BE94:BE95)+SUM(BE114:BE125)), 2)</f>
        <v>0</v>
      </c>
      <c r="I33" s="205"/>
      <c r="J33" s="205"/>
      <c r="K33" s="33"/>
      <c r="L33" s="33"/>
      <c r="M33" s="208">
        <f>ROUND(ROUND((SUM(BE94:BE95)+SUM(BE114:BE125)), 2)*F33, 2)</f>
        <v>0</v>
      </c>
      <c r="N33" s="205"/>
      <c r="O33" s="205"/>
      <c r="P33" s="205"/>
      <c r="Q33" s="33"/>
      <c r="R33" s="34"/>
    </row>
    <row r="34" spans="2:18" s="1" customFormat="1" ht="14.45" customHeight="1">
      <c r="B34" s="32"/>
      <c r="C34" s="33"/>
      <c r="D34" s="33"/>
      <c r="E34" s="39" t="s">
        <v>41</v>
      </c>
      <c r="F34" s="40">
        <v>0.15</v>
      </c>
      <c r="G34" s="113" t="s">
        <v>40</v>
      </c>
      <c r="H34" s="208">
        <f>ROUND((SUM(BF94:BF95)+SUM(BF114:BF125)), 2)</f>
        <v>0</v>
      </c>
      <c r="I34" s="205"/>
      <c r="J34" s="205"/>
      <c r="K34" s="33"/>
      <c r="L34" s="33"/>
      <c r="M34" s="208">
        <f>ROUND(ROUND((SUM(BF94:BF95)+SUM(BF114:BF125)), 2)*F34, 2)</f>
        <v>0</v>
      </c>
      <c r="N34" s="205"/>
      <c r="O34" s="205"/>
      <c r="P34" s="205"/>
      <c r="Q34" s="33"/>
      <c r="R34" s="34"/>
    </row>
    <row r="35" spans="2:18" s="1" customFormat="1" ht="14.45" hidden="1" customHeight="1">
      <c r="B35" s="32"/>
      <c r="C35" s="33"/>
      <c r="D35" s="33"/>
      <c r="E35" s="39" t="s">
        <v>42</v>
      </c>
      <c r="F35" s="40">
        <v>0.21</v>
      </c>
      <c r="G35" s="113" t="s">
        <v>40</v>
      </c>
      <c r="H35" s="208">
        <f>ROUND((SUM(BG94:BG95)+SUM(BG114:BG125)), 2)</f>
        <v>0</v>
      </c>
      <c r="I35" s="205"/>
      <c r="J35" s="205"/>
      <c r="K35" s="33"/>
      <c r="L35" s="33"/>
      <c r="M35" s="208">
        <v>0</v>
      </c>
      <c r="N35" s="205"/>
      <c r="O35" s="205"/>
      <c r="P35" s="205"/>
      <c r="Q35" s="33"/>
      <c r="R35" s="34"/>
    </row>
    <row r="36" spans="2:18" s="1" customFormat="1" ht="14.45" hidden="1" customHeight="1">
      <c r="B36" s="32"/>
      <c r="C36" s="33"/>
      <c r="D36" s="33"/>
      <c r="E36" s="39" t="s">
        <v>43</v>
      </c>
      <c r="F36" s="40">
        <v>0.15</v>
      </c>
      <c r="G36" s="113" t="s">
        <v>40</v>
      </c>
      <c r="H36" s="208">
        <f>ROUND((SUM(BH94:BH95)+SUM(BH114:BH125)), 2)</f>
        <v>0</v>
      </c>
      <c r="I36" s="205"/>
      <c r="J36" s="205"/>
      <c r="K36" s="33"/>
      <c r="L36" s="33"/>
      <c r="M36" s="208">
        <v>0</v>
      </c>
      <c r="N36" s="205"/>
      <c r="O36" s="205"/>
      <c r="P36" s="205"/>
      <c r="Q36" s="33"/>
      <c r="R36" s="34"/>
    </row>
    <row r="37" spans="2:18" s="1" customFormat="1" ht="14.45" hidden="1" customHeight="1">
      <c r="B37" s="32"/>
      <c r="C37" s="33"/>
      <c r="D37" s="33"/>
      <c r="E37" s="39" t="s">
        <v>44</v>
      </c>
      <c r="F37" s="40">
        <v>0</v>
      </c>
      <c r="G37" s="113" t="s">
        <v>40</v>
      </c>
      <c r="H37" s="208">
        <f>ROUND((SUM(BI94:BI95)+SUM(BI114:BI125)), 2)</f>
        <v>0</v>
      </c>
      <c r="I37" s="205"/>
      <c r="J37" s="205"/>
      <c r="K37" s="33"/>
      <c r="L37" s="33"/>
      <c r="M37" s="208">
        <v>0</v>
      </c>
      <c r="N37" s="205"/>
      <c r="O37" s="205"/>
      <c r="P37" s="205"/>
      <c r="Q37" s="33"/>
      <c r="R37" s="34"/>
    </row>
    <row r="38" spans="2:18" s="1" customFormat="1" ht="6.95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</row>
    <row r="39" spans="2:18" s="1" customFormat="1" ht="25.35" customHeight="1">
      <c r="B39" s="32"/>
      <c r="C39" s="109"/>
      <c r="D39" s="114" t="s">
        <v>45</v>
      </c>
      <c r="E39" s="72"/>
      <c r="F39" s="72"/>
      <c r="G39" s="115" t="s">
        <v>46</v>
      </c>
      <c r="H39" s="116" t="s">
        <v>47</v>
      </c>
      <c r="I39" s="72"/>
      <c r="J39" s="72"/>
      <c r="K39" s="72"/>
      <c r="L39" s="209">
        <f>SUM(M31:M37)</f>
        <v>0</v>
      </c>
      <c r="M39" s="209"/>
      <c r="N39" s="209"/>
      <c r="O39" s="209"/>
      <c r="P39" s="210"/>
      <c r="Q39" s="109"/>
      <c r="R39" s="34"/>
    </row>
    <row r="40" spans="2:18" s="1" customFormat="1" ht="14.45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s="1" customFormat="1" ht="14.45" customHeight="1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4"/>
    </row>
    <row r="42" spans="2:18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s="1" customFormat="1" ht="15">
      <c r="B50" s="32"/>
      <c r="C50" s="33"/>
      <c r="D50" s="47" t="s">
        <v>48</v>
      </c>
      <c r="E50" s="48"/>
      <c r="F50" s="48"/>
      <c r="G50" s="48"/>
      <c r="H50" s="49"/>
      <c r="I50" s="33"/>
      <c r="J50" s="47" t="s">
        <v>49</v>
      </c>
      <c r="K50" s="48"/>
      <c r="L50" s="48"/>
      <c r="M50" s="48"/>
      <c r="N50" s="48"/>
      <c r="O50" s="48"/>
      <c r="P50" s="49"/>
      <c r="Q50" s="33"/>
      <c r="R50" s="34"/>
    </row>
    <row r="51" spans="2:18">
      <c r="B51" s="22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3"/>
    </row>
    <row r="52" spans="2:18">
      <c r="B52" s="22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3"/>
    </row>
    <row r="53" spans="2:18">
      <c r="B53" s="22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3"/>
    </row>
    <row r="54" spans="2:18">
      <c r="B54" s="22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3"/>
    </row>
    <row r="55" spans="2:18">
      <c r="B55" s="22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3"/>
    </row>
    <row r="56" spans="2:18">
      <c r="B56" s="22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3"/>
    </row>
    <row r="57" spans="2:18">
      <c r="B57" s="22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3"/>
    </row>
    <row r="58" spans="2:18">
      <c r="B58" s="22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3"/>
    </row>
    <row r="59" spans="2:18" s="1" customFormat="1" ht="15">
      <c r="B59" s="32"/>
      <c r="C59" s="33"/>
      <c r="D59" s="52" t="s">
        <v>50</v>
      </c>
      <c r="E59" s="53"/>
      <c r="F59" s="53"/>
      <c r="G59" s="54" t="s">
        <v>51</v>
      </c>
      <c r="H59" s="55"/>
      <c r="I59" s="33"/>
      <c r="J59" s="52" t="s">
        <v>50</v>
      </c>
      <c r="K59" s="53"/>
      <c r="L59" s="53"/>
      <c r="M59" s="53"/>
      <c r="N59" s="54" t="s">
        <v>51</v>
      </c>
      <c r="O59" s="53"/>
      <c r="P59" s="55"/>
      <c r="Q59" s="33"/>
      <c r="R59" s="34"/>
    </row>
    <row r="60" spans="2:18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2:18" s="1" customFormat="1" ht="15">
      <c r="B61" s="32"/>
      <c r="C61" s="33"/>
      <c r="D61" s="47" t="s">
        <v>52</v>
      </c>
      <c r="E61" s="48"/>
      <c r="F61" s="48"/>
      <c r="G61" s="48"/>
      <c r="H61" s="49"/>
      <c r="I61" s="33"/>
      <c r="J61" s="47" t="s">
        <v>53</v>
      </c>
      <c r="K61" s="48"/>
      <c r="L61" s="48"/>
      <c r="M61" s="48"/>
      <c r="N61" s="48"/>
      <c r="O61" s="48"/>
      <c r="P61" s="49"/>
      <c r="Q61" s="33"/>
      <c r="R61" s="34"/>
    </row>
    <row r="62" spans="2:18">
      <c r="B62" s="22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3"/>
    </row>
    <row r="63" spans="2:18">
      <c r="B63" s="22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3"/>
    </row>
    <row r="64" spans="2:18">
      <c r="B64" s="22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3"/>
    </row>
    <row r="65" spans="2:18">
      <c r="B65" s="22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3"/>
    </row>
    <row r="66" spans="2:18">
      <c r="B66" s="22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3"/>
    </row>
    <row r="67" spans="2:18">
      <c r="B67" s="22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3"/>
    </row>
    <row r="68" spans="2:18">
      <c r="B68" s="22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3"/>
    </row>
    <row r="69" spans="2:18">
      <c r="B69" s="22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3"/>
    </row>
    <row r="70" spans="2:18" s="1" customFormat="1" ht="15">
      <c r="B70" s="32"/>
      <c r="C70" s="33"/>
      <c r="D70" s="52" t="s">
        <v>50</v>
      </c>
      <c r="E70" s="53"/>
      <c r="F70" s="53"/>
      <c r="G70" s="54" t="s">
        <v>51</v>
      </c>
      <c r="H70" s="55"/>
      <c r="I70" s="33"/>
      <c r="J70" s="52" t="s">
        <v>50</v>
      </c>
      <c r="K70" s="53"/>
      <c r="L70" s="53"/>
      <c r="M70" s="53"/>
      <c r="N70" s="54" t="s">
        <v>51</v>
      </c>
      <c r="O70" s="53"/>
      <c r="P70" s="55"/>
      <c r="Q70" s="33"/>
      <c r="R70" s="34"/>
    </row>
    <row r="71" spans="2:18" s="1" customFormat="1" ht="14.4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9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950000000000003" customHeight="1">
      <c r="B76" s="32"/>
      <c r="C76" s="164" t="s">
        <v>142</v>
      </c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34"/>
    </row>
    <row r="77" spans="2:18" s="1" customFormat="1" ht="6.95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>
      <c r="B78" s="32"/>
      <c r="C78" s="29" t="s">
        <v>16</v>
      </c>
      <c r="D78" s="33"/>
      <c r="E78" s="33"/>
      <c r="F78" s="203" t="str">
        <f>F6</f>
        <v xml:space="preserve">Novostavba produkční stáje, hnojiště, jímky </v>
      </c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33"/>
      <c r="R78" s="34"/>
    </row>
    <row r="79" spans="2:18" ht="30" customHeight="1">
      <c r="B79" s="22"/>
      <c r="C79" s="29" t="s">
        <v>136</v>
      </c>
      <c r="D79" s="25"/>
      <c r="E79" s="25"/>
      <c r="F79" s="203" t="s">
        <v>1345</v>
      </c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25"/>
      <c r="R79" s="23"/>
    </row>
    <row r="80" spans="2:18" s="1" customFormat="1" ht="36.950000000000003" customHeight="1">
      <c r="B80" s="32"/>
      <c r="C80" s="66" t="s">
        <v>138</v>
      </c>
      <c r="D80" s="33"/>
      <c r="E80" s="33"/>
      <c r="F80" s="180" t="str">
        <f>F8</f>
        <v>SO 04-2 - Technologie</v>
      </c>
      <c r="G80" s="205"/>
      <c r="H80" s="205"/>
      <c r="I80" s="205"/>
      <c r="J80" s="205"/>
      <c r="K80" s="205"/>
      <c r="L80" s="205"/>
      <c r="M80" s="205"/>
      <c r="N80" s="205"/>
      <c r="O80" s="205"/>
      <c r="P80" s="205"/>
      <c r="Q80" s="33"/>
      <c r="R80" s="34"/>
    </row>
    <row r="81" spans="2:47" s="1" customFormat="1" ht="6.95" customHeight="1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4"/>
    </row>
    <row r="82" spans="2:47" s="1" customFormat="1" ht="18" customHeight="1">
      <c r="B82" s="32"/>
      <c r="C82" s="29" t="s">
        <v>21</v>
      </c>
      <c r="D82" s="33"/>
      <c r="E82" s="33"/>
      <c r="F82" s="27" t="str">
        <f>F10</f>
        <v>Sedlice</v>
      </c>
      <c r="G82" s="33"/>
      <c r="H82" s="33"/>
      <c r="I82" s="33"/>
      <c r="J82" s="33"/>
      <c r="K82" s="29" t="s">
        <v>23</v>
      </c>
      <c r="L82" s="33"/>
      <c r="M82" s="206" t="str">
        <f>IF(O10="","",O10)</f>
        <v/>
      </c>
      <c r="N82" s="206"/>
      <c r="O82" s="206"/>
      <c r="P82" s="206"/>
      <c r="Q82" s="33"/>
      <c r="R82" s="34"/>
    </row>
    <row r="83" spans="2:47" s="1" customFormat="1" ht="6.95" customHeight="1"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4"/>
    </row>
    <row r="84" spans="2:47" s="1" customFormat="1" ht="15">
      <c r="B84" s="32"/>
      <c r="C84" s="29" t="s">
        <v>26</v>
      </c>
      <c r="D84" s="33"/>
      <c r="E84" s="33"/>
      <c r="F84" s="27" t="str">
        <f>E13</f>
        <v xml:space="preserve"> </v>
      </c>
      <c r="G84" s="33"/>
      <c r="H84" s="33"/>
      <c r="I84" s="33"/>
      <c r="J84" s="33"/>
      <c r="K84" s="29" t="s">
        <v>31</v>
      </c>
      <c r="L84" s="33"/>
      <c r="M84" s="166" t="str">
        <f>E19</f>
        <v xml:space="preserve"> </v>
      </c>
      <c r="N84" s="166"/>
      <c r="O84" s="166"/>
      <c r="P84" s="166"/>
      <c r="Q84" s="166"/>
      <c r="R84" s="34"/>
    </row>
    <row r="85" spans="2:47" s="1" customFormat="1" ht="14.45" customHeight="1">
      <c r="B85" s="32"/>
      <c r="C85" s="29" t="s">
        <v>30</v>
      </c>
      <c r="D85" s="33"/>
      <c r="E85" s="33"/>
      <c r="F85" s="27" t="str">
        <f>IF(E16="","",E16)</f>
        <v/>
      </c>
      <c r="G85" s="33"/>
      <c r="H85" s="33"/>
      <c r="I85" s="33"/>
      <c r="J85" s="33"/>
      <c r="K85" s="29" t="s">
        <v>33</v>
      </c>
      <c r="L85" s="33"/>
      <c r="M85" s="166"/>
      <c r="N85" s="166"/>
      <c r="O85" s="166"/>
      <c r="P85" s="166"/>
      <c r="Q85" s="166"/>
      <c r="R85" s="34"/>
    </row>
    <row r="86" spans="2:47" s="1" customFormat="1" ht="10.35" customHeight="1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4"/>
    </row>
    <row r="87" spans="2:47" s="1" customFormat="1" ht="29.25" customHeight="1">
      <c r="B87" s="32"/>
      <c r="C87" s="211" t="s">
        <v>143</v>
      </c>
      <c r="D87" s="212"/>
      <c r="E87" s="212"/>
      <c r="F87" s="212"/>
      <c r="G87" s="212"/>
      <c r="H87" s="109"/>
      <c r="I87" s="109"/>
      <c r="J87" s="109"/>
      <c r="K87" s="109"/>
      <c r="L87" s="109"/>
      <c r="M87" s="109"/>
      <c r="N87" s="211" t="s">
        <v>144</v>
      </c>
      <c r="O87" s="212"/>
      <c r="P87" s="212"/>
      <c r="Q87" s="212"/>
      <c r="R87" s="34"/>
    </row>
    <row r="88" spans="2:47" s="1" customFormat="1" ht="10.35" customHeight="1"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4"/>
    </row>
    <row r="89" spans="2:47" s="1" customFormat="1" ht="29.25" customHeight="1">
      <c r="B89" s="32"/>
      <c r="C89" s="117" t="s">
        <v>145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199">
        <f>N114</f>
        <v>0</v>
      </c>
      <c r="O89" s="213"/>
      <c r="P89" s="213"/>
      <c r="Q89" s="213"/>
      <c r="R89" s="34"/>
      <c r="AU89" s="18" t="s">
        <v>146</v>
      </c>
    </row>
    <row r="90" spans="2:47" s="7" customFormat="1" ht="24.95" customHeight="1">
      <c r="B90" s="118"/>
      <c r="C90" s="119"/>
      <c r="D90" s="120" t="s">
        <v>621</v>
      </c>
      <c r="E90" s="119"/>
      <c r="F90" s="119"/>
      <c r="G90" s="119"/>
      <c r="H90" s="119"/>
      <c r="I90" s="119"/>
      <c r="J90" s="119"/>
      <c r="K90" s="119"/>
      <c r="L90" s="119"/>
      <c r="M90" s="119"/>
      <c r="N90" s="214">
        <f>N115</f>
        <v>0</v>
      </c>
      <c r="O90" s="215"/>
      <c r="P90" s="215"/>
      <c r="Q90" s="215"/>
      <c r="R90" s="121"/>
    </row>
    <row r="91" spans="2:47" s="8" customFormat="1" ht="19.899999999999999" customHeight="1">
      <c r="B91" s="122"/>
      <c r="C91" s="96"/>
      <c r="D91" s="123" t="s">
        <v>622</v>
      </c>
      <c r="E91" s="96"/>
      <c r="F91" s="96"/>
      <c r="G91" s="96"/>
      <c r="H91" s="96"/>
      <c r="I91" s="96"/>
      <c r="J91" s="96"/>
      <c r="K91" s="96"/>
      <c r="L91" s="96"/>
      <c r="M91" s="96"/>
      <c r="N91" s="195">
        <f>N116</f>
        <v>0</v>
      </c>
      <c r="O91" s="196"/>
      <c r="P91" s="196"/>
      <c r="Q91" s="196"/>
      <c r="R91" s="124"/>
    </row>
    <row r="92" spans="2:47" s="8" customFormat="1" ht="19.899999999999999" customHeight="1">
      <c r="B92" s="122"/>
      <c r="C92" s="96"/>
      <c r="D92" s="123" t="s">
        <v>1410</v>
      </c>
      <c r="E92" s="96"/>
      <c r="F92" s="96"/>
      <c r="G92" s="96"/>
      <c r="H92" s="96"/>
      <c r="I92" s="96"/>
      <c r="J92" s="96"/>
      <c r="K92" s="96"/>
      <c r="L92" s="96"/>
      <c r="M92" s="96"/>
      <c r="N92" s="195">
        <f>N119</f>
        <v>0</v>
      </c>
      <c r="O92" s="196"/>
      <c r="P92" s="196"/>
      <c r="Q92" s="196"/>
      <c r="R92" s="124"/>
    </row>
    <row r="93" spans="2:47" s="1" customFormat="1" ht="21.75" customHeight="1"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4"/>
    </row>
    <row r="94" spans="2:47" s="1" customFormat="1" ht="29.25" customHeight="1">
      <c r="B94" s="32"/>
      <c r="C94" s="117" t="s">
        <v>167</v>
      </c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213">
        <v>0</v>
      </c>
      <c r="O94" s="233"/>
      <c r="P94" s="233"/>
      <c r="Q94" s="233"/>
      <c r="R94" s="34"/>
      <c r="T94" s="125"/>
      <c r="U94" s="126" t="s">
        <v>38</v>
      </c>
    </row>
    <row r="95" spans="2:47" s="1" customFormat="1" ht="18" customHeight="1"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4"/>
    </row>
    <row r="96" spans="2:47" s="1" customFormat="1" ht="29.25" customHeight="1">
      <c r="B96" s="32"/>
      <c r="C96" s="108" t="s">
        <v>129</v>
      </c>
      <c r="D96" s="109"/>
      <c r="E96" s="109"/>
      <c r="F96" s="109"/>
      <c r="G96" s="109"/>
      <c r="H96" s="109"/>
      <c r="I96" s="109"/>
      <c r="J96" s="109"/>
      <c r="K96" s="109"/>
      <c r="L96" s="200">
        <f>ROUND(SUM(N89+N94),2)</f>
        <v>0</v>
      </c>
      <c r="M96" s="200"/>
      <c r="N96" s="200"/>
      <c r="O96" s="200"/>
      <c r="P96" s="200"/>
      <c r="Q96" s="200"/>
      <c r="R96" s="34"/>
    </row>
    <row r="97" spans="2:18" s="1" customFormat="1" ht="6.95" customHeight="1">
      <c r="B97" s="56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8"/>
    </row>
    <row r="101" spans="2:18" s="1" customFormat="1" ht="6.95" customHeight="1">
      <c r="B101" s="59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1"/>
    </row>
    <row r="102" spans="2:18" s="1" customFormat="1" ht="36.950000000000003" customHeight="1">
      <c r="B102" s="32"/>
      <c r="C102" s="164" t="s">
        <v>168</v>
      </c>
      <c r="D102" s="205"/>
      <c r="E102" s="205"/>
      <c r="F102" s="205"/>
      <c r="G102" s="205"/>
      <c r="H102" s="205"/>
      <c r="I102" s="205"/>
      <c r="J102" s="205"/>
      <c r="K102" s="205"/>
      <c r="L102" s="205"/>
      <c r="M102" s="205"/>
      <c r="N102" s="205"/>
      <c r="O102" s="205"/>
      <c r="P102" s="205"/>
      <c r="Q102" s="205"/>
      <c r="R102" s="34"/>
    </row>
    <row r="103" spans="2:18" s="1" customFormat="1" ht="6.95" customHeight="1">
      <c r="B103" s="32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4"/>
    </row>
    <row r="104" spans="2:18" s="1" customFormat="1" ht="30" customHeight="1">
      <c r="B104" s="32"/>
      <c r="C104" s="29" t="s">
        <v>16</v>
      </c>
      <c r="D104" s="33"/>
      <c r="E104" s="33"/>
      <c r="F104" s="203" t="str">
        <f>F6</f>
        <v xml:space="preserve">Novostavba produkční stáje, hnojiště, jímky </v>
      </c>
      <c r="G104" s="204"/>
      <c r="H104" s="204"/>
      <c r="I104" s="204"/>
      <c r="J104" s="204"/>
      <c r="K104" s="204"/>
      <c r="L104" s="204"/>
      <c r="M104" s="204"/>
      <c r="N104" s="204"/>
      <c r="O104" s="204"/>
      <c r="P104" s="204"/>
      <c r="Q104" s="33"/>
      <c r="R104" s="34"/>
    </row>
    <row r="105" spans="2:18" ht="30" customHeight="1">
      <c r="B105" s="22"/>
      <c r="C105" s="29" t="s">
        <v>136</v>
      </c>
      <c r="D105" s="25"/>
      <c r="E105" s="25"/>
      <c r="F105" s="203" t="s">
        <v>1345</v>
      </c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25"/>
      <c r="R105" s="23"/>
    </row>
    <row r="106" spans="2:18" s="1" customFormat="1" ht="36.950000000000003" customHeight="1">
      <c r="B106" s="32"/>
      <c r="C106" s="66" t="s">
        <v>138</v>
      </c>
      <c r="D106" s="33"/>
      <c r="E106" s="33"/>
      <c r="F106" s="180" t="str">
        <f>F8</f>
        <v>SO 04-2 - Technologie</v>
      </c>
      <c r="G106" s="205"/>
      <c r="H106" s="205"/>
      <c r="I106" s="205"/>
      <c r="J106" s="205"/>
      <c r="K106" s="205"/>
      <c r="L106" s="205"/>
      <c r="M106" s="205"/>
      <c r="N106" s="205"/>
      <c r="O106" s="205"/>
      <c r="P106" s="205"/>
      <c r="Q106" s="33"/>
      <c r="R106" s="34"/>
    </row>
    <row r="107" spans="2:18" s="1" customFormat="1" ht="6.95" customHeight="1">
      <c r="B107" s="32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4"/>
    </row>
    <row r="108" spans="2:18" s="1" customFormat="1" ht="18" customHeight="1">
      <c r="B108" s="32"/>
      <c r="C108" s="29" t="s">
        <v>21</v>
      </c>
      <c r="D108" s="33"/>
      <c r="E108" s="33"/>
      <c r="F108" s="27" t="str">
        <f>F10</f>
        <v>Sedlice</v>
      </c>
      <c r="G108" s="33"/>
      <c r="H108" s="33"/>
      <c r="I108" s="33"/>
      <c r="J108" s="33"/>
      <c r="K108" s="29" t="s">
        <v>23</v>
      </c>
      <c r="L108" s="33"/>
      <c r="M108" s="206" t="str">
        <f>IF(O10="","",O10)</f>
        <v/>
      </c>
      <c r="N108" s="206"/>
      <c r="O108" s="206"/>
      <c r="P108" s="206"/>
      <c r="Q108" s="33"/>
      <c r="R108" s="34"/>
    </row>
    <row r="109" spans="2:18" s="1" customFormat="1" ht="6.95" customHeight="1">
      <c r="B109" s="32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4"/>
    </row>
    <row r="110" spans="2:18" s="1" customFormat="1" ht="15">
      <c r="B110" s="32"/>
      <c r="C110" s="29" t="s">
        <v>26</v>
      </c>
      <c r="D110" s="33"/>
      <c r="E110" s="33"/>
      <c r="F110" s="27" t="str">
        <f>E13</f>
        <v xml:space="preserve"> </v>
      </c>
      <c r="G110" s="33"/>
      <c r="H110" s="33"/>
      <c r="I110" s="33"/>
      <c r="J110" s="33"/>
      <c r="K110" s="29" t="s">
        <v>31</v>
      </c>
      <c r="L110" s="33"/>
      <c r="M110" s="166" t="str">
        <f>E19</f>
        <v xml:space="preserve"> </v>
      </c>
      <c r="N110" s="166"/>
      <c r="O110" s="166"/>
      <c r="P110" s="166"/>
      <c r="Q110" s="166"/>
      <c r="R110" s="34"/>
    </row>
    <row r="111" spans="2:18" s="1" customFormat="1" ht="14.45" customHeight="1">
      <c r="B111" s="32"/>
      <c r="C111" s="29" t="s">
        <v>30</v>
      </c>
      <c r="D111" s="33"/>
      <c r="E111" s="33"/>
      <c r="F111" s="27" t="str">
        <f>IF(E16="","",E16)</f>
        <v/>
      </c>
      <c r="G111" s="33"/>
      <c r="H111" s="33"/>
      <c r="I111" s="33"/>
      <c r="J111" s="33"/>
      <c r="K111" s="29" t="s">
        <v>33</v>
      </c>
      <c r="L111" s="33"/>
      <c r="M111" s="166"/>
      <c r="N111" s="166"/>
      <c r="O111" s="166"/>
      <c r="P111" s="166"/>
      <c r="Q111" s="166"/>
      <c r="R111" s="34"/>
    </row>
    <row r="112" spans="2:18" s="1" customFormat="1" ht="10.35" customHeight="1">
      <c r="B112" s="32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4"/>
    </row>
    <row r="113" spans="2:65" s="9" customFormat="1" ht="29.25" customHeight="1">
      <c r="B113" s="127"/>
      <c r="C113" s="128" t="s">
        <v>169</v>
      </c>
      <c r="D113" s="129" t="s">
        <v>170</v>
      </c>
      <c r="E113" s="129" t="s">
        <v>56</v>
      </c>
      <c r="F113" s="216" t="s">
        <v>171</v>
      </c>
      <c r="G113" s="216"/>
      <c r="H113" s="216"/>
      <c r="I113" s="216"/>
      <c r="J113" s="129" t="s">
        <v>172</v>
      </c>
      <c r="K113" s="129" t="s">
        <v>173</v>
      </c>
      <c r="L113" s="217" t="s">
        <v>174</v>
      </c>
      <c r="M113" s="217"/>
      <c r="N113" s="216" t="s">
        <v>144</v>
      </c>
      <c r="O113" s="216"/>
      <c r="P113" s="216"/>
      <c r="Q113" s="218"/>
      <c r="R113" s="130"/>
      <c r="T113" s="73" t="s">
        <v>175</v>
      </c>
      <c r="U113" s="74" t="s">
        <v>38</v>
      </c>
      <c r="V113" s="74" t="s">
        <v>176</v>
      </c>
      <c r="W113" s="74" t="s">
        <v>177</v>
      </c>
      <c r="X113" s="74" t="s">
        <v>178</v>
      </c>
      <c r="Y113" s="74" t="s">
        <v>179</v>
      </c>
      <c r="Z113" s="74" t="s">
        <v>180</v>
      </c>
      <c r="AA113" s="75" t="s">
        <v>181</v>
      </c>
    </row>
    <row r="114" spans="2:65" s="1" customFormat="1" ht="29.25" customHeight="1">
      <c r="B114" s="32"/>
      <c r="C114" s="77" t="s">
        <v>140</v>
      </c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221">
        <f>BK114</f>
        <v>0</v>
      </c>
      <c r="O114" s="222"/>
      <c r="P114" s="222"/>
      <c r="Q114" s="222"/>
      <c r="R114" s="34"/>
      <c r="T114" s="76"/>
      <c r="U114" s="48"/>
      <c r="V114" s="48"/>
      <c r="W114" s="131">
        <f>W115</f>
        <v>0</v>
      </c>
      <c r="X114" s="48"/>
      <c r="Y114" s="131">
        <f>Y115</f>
        <v>0</v>
      </c>
      <c r="Z114" s="48"/>
      <c r="AA114" s="132">
        <f>AA115</f>
        <v>0</v>
      </c>
      <c r="AT114" s="18" t="s">
        <v>73</v>
      </c>
      <c r="AU114" s="18" t="s">
        <v>146</v>
      </c>
      <c r="BK114" s="133">
        <f>BK115</f>
        <v>0</v>
      </c>
    </row>
    <row r="115" spans="2:65" s="10" customFormat="1" ht="37.35" customHeight="1">
      <c r="B115" s="134"/>
      <c r="C115" s="135"/>
      <c r="D115" s="136" t="s">
        <v>621</v>
      </c>
      <c r="E115" s="136"/>
      <c r="F115" s="136"/>
      <c r="G115" s="136"/>
      <c r="H115" s="136"/>
      <c r="I115" s="136"/>
      <c r="J115" s="136"/>
      <c r="K115" s="136"/>
      <c r="L115" s="136"/>
      <c r="M115" s="136"/>
      <c r="N115" s="223">
        <f>BK115</f>
        <v>0</v>
      </c>
      <c r="O115" s="214"/>
      <c r="P115" s="214"/>
      <c r="Q115" s="214"/>
      <c r="R115" s="137"/>
      <c r="T115" s="138"/>
      <c r="U115" s="135"/>
      <c r="V115" s="135"/>
      <c r="W115" s="139">
        <f>W116+W119</f>
        <v>0</v>
      </c>
      <c r="X115" s="135"/>
      <c r="Y115" s="139">
        <f>Y116+Y119</f>
        <v>0</v>
      </c>
      <c r="Z115" s="135"/>
      <c r="AA115" s="140">
        <f>AA116+AA119</f>
        <v>0</v>
      </c>
      <c r="AR115" s="141" t="s">
        <v>192</v>
      </c>
      <c r="AT115" s="142" t="s">
        <v>73</v>
      </c>
      <c r="AU115" s="142" t="s">
        <v>74</v>
      </c>
      <c r="AY115" s="141" t="s">
        <v>182</v>
      </c>
      <c r="BK115" s="143">
        <f>BK116+BK119</f>
        <v>0</v>
      </c>
    </row>
    <row r="116" spans="2:65" s="10" customFormat="1" ht="19.899999999999999" customHeight="1">
      <c r="B116" s="134"/>
      <c r="C116" s="135"/>
      <c r="D116" s="144" t="s">
        <v>622</v>
      </c>
      <c r="E116" s="144"/>
      <c r="F116" s="144"/>
      <c r="G116" s="144"/>
      <c r="H116" s="144"/>
      <c r="I116" s="144"/>
      <c r="J116" s="144"/>
      <c r="K116" s="144"/>
      <c r="L116" s="144"/>
      <c r="M116" s="144"/>
      <c r="N116" s="224">
        <f>BK116</f>
        <v>0</v>
      </c>
      <c r="O116" s="225"/>
      <c r="P116" s="225"/>
      <c r="Q116" s="225"/>
      <c r="R116" s="137"/>
      <c r="T116" s="138"/>
      <c r="U116" s="135"/>
      <c r="V116" s="135"/>
      <c r="W116" s="139">
        <f>SUM(W117:W118)</f>
        <v>0</v>
      </c>
      <c r="X116" s="135"/>
      <c r="Y116" s="139">
        <f>SUM(Y117:Y118)</f>
        <v>0</v>
      </c>
      <c r="Z116" s="135"/>
      <c r="AA116" s="140">
        <f>SUM(AA117:AA118)</f>
        <v>0</v>
      </c>
      <c r="AR116" s="141" t="s">
        <v>192</v>
      </c>
      <c r="AT116" s="142" t="s">
        <v>73</v>
      </c>
      <c r="AU116" s="142" t="s">
        <v>20</v>
      </c>
      <c r="AY116" s="141" t="s">
        <v>182</v>
      </c>
      <c r="BK116" s="143">
        <f>SUM(BK117:BK118)</f>
        <v>0</v>
      </c>
    </row>
    <row r="117" spans="2:65" s="1" customFormat="1" ht="22.5" customHeight="1">
      <c r="B117" s="145"/>
      <c r="C117" s="146" t="s">
        <v>20</v>
      </c>
      <c r="D117" s="146" t="s">
        <v>183</v>
      </c>
      <c r="E117" s="147" t="s">
        <v>632</v>
      </c>
      <c r="F117" s="219" t="s">
        <v>633</v>
      </c>
      <c r="G117" s="219"/>
      <c r="H117" s="219"/>
      <c r="I117" s="219"/>
      <c r="J117" s="148" t="s">
        <v>537</v>
      </c>
      <c r="K117" s="149">
        <v>49</v>
      </c>
      <c r="L117" s="220"/>
      <c r="M117" s="220"/>
      <c r="N117" s="220">
        <f>ROUND(L117*K117,2)</f>
        <v>0</v>
      </c>
      <c r="O117" s="220"/>
      <c r="P117" s="220"/>
      <c r="Q117" s="220"/>
      <c r="R117" s="150"/>
      <c r="T117" s="151" t="s">
        <v>5</v>
      </c>
      <c r="U117" s="41" t="s">
        <v>39</v>
      </c>
      <c r="V117" s="152">
        <v>0</v>
      </c>
      <c r="W117" s="152">
        <f>V117*K117</f>
        <v>0</v>
      </c>
      <c r="X117" s="152">
        <v>0</v>
      </c>
      <c r="Y117" s="152">
        <f>X117*K117</f>
        <v>0</v>
      </c>
      <c r="Z117" s="152">
        <v>0</v>
      </c>
      <c r="AA117" s="153">
        <f>Z117*K117</f>
        <v>0</v>
      </c>
      <c r="AR117" s="18" t="s">
        <v>434</v>
      </c>
      <c r="AT117" s="18" t="s">
        <v>183</v>
      </c>
      <c r="AU117" s="18" t="s">
        <v>85</v>
      </c>
      <c r="AY117" s="18" t="s">
        <v>182</v>
      </c>
      <c r="BE117" s="154">
        <f>IF(U117="základní",N117,0)</f>
        <v>0</v>
      </c>
      <c r="BF117" s="154">
        <f>IF(U117="snížená",N117,0)</f>
        <v>0</v>
      </c>
      <c r="BG117" s="154">
        <f>IF(U117="zákl. přenesená",N117,0)</f>
        <v>0</v>
      </c>
      <c r="BH117" s="154">
        <f>IF(U117="sníž. přenesená",N117,0)</f>
        <v>0</v>
      </c>
      <c r="BI117" s="154">
        <f>IF(U117="nulová",N117,0)</f>
        <v>0</v>
      </c>
      <c r="BJ117" s="18" t="s">
        <v>20</v>
      </c>
      <c r="BK117" s="154">
        <f>ROUND(L117*K117,2)</f>
        <v>0</v>
      </c>
      <c r="BL117" s="18" t="s">
        <v>434</v>
      </c>
      <c r="BM117" s="18" t="s">
        <v>1411</v>
      </c>
    </row>
    <row r="118" spans="2:65" s="1" customFormat="1" ht="22.5" customHeight="1">
      <c r="B118" s="145"/>
      <c r="C118" s="146" t="s">
        <v>85</v>
      </c>
      <c r="D118" s="146" t="s">
        <v>183</v>
      </c>
      <c r="E118" s="147" t="s">
        <v>1412</v>
      </c>
      <c r="F118" s="219" t="s">
        <v>1413</v>
      </c>
      <c r="G118" s="219"/>
      <c r="H118" s="219"/>
      <c r="I118" s="219"/>
      <c r="J118" s="148" t="s">
        <v>637</v>
      </c>
      <c r="K118" s="149">
        <v>44</v>
      </c>
      <c r="L118" s="220"/>
      <c r="M118" s="220"/>
      <c r="N118" s="220">
        <f>ROUND(L118*K118,2)</f>
        <v>0</v>
      </c>
      <c r="O118" s="220"/>
      <c r="P118" s="220"/>
      <c r="Q118" s="220"/>
      <c r="R118" s="150"/>
      <c r="T118" s="151" t="s">
        <v>5</v>
      </c>
      <c r="U118" s="41" t="s">
        <v>39</v>
      </c>
      <c r="V118" s="152">
        <v>0</v>
      </c>
      <c r="W118" s="152">
        <f>V118*K118</f>
        <v>0</v>
      </c>
      <c r="X118" s="152">
        <v>0</v>
      </c>
      <c r="Y118" s="152">
        <f>X118*K118</f>
        <v>0</v>
      </c>
      <c r="Z118" s="152">
        <v>0</v>
      </c>
      <c r="AA118" s="153">
        <f>Z118*K118</f>
        <v>0</v>
      </c>
      <c r="AR118" s="18" t="s">
        <v>434</v>
      </c>
      <c r="AT118" s="18" t="s">
        <v>183</v>
      </c>
      <c r="AU118" s="18" t="s">
        <v>85</v>
      </c>
      <c r="AY118" s="18" t="s">
        <v>182</v>
      </c>
      <c r="BE118" s="154">
        <f>IF(U118="základní",N118,0)</f>
        <v>0</v>
      </c>
      <c r="BF118" s="154">
        <f>IF(U118="snížená",N118,0)</f>
        <v>0</v>
      </c>
      <c r="BG118" s="154">
        <f>IF(U118="zákl. přenesená",N118,0)</f>
        <v>0</v>
      </c>
      <c r="BH118" s="154">
        <f>IF(U118="sníž. přenesená",N118,0)</f>
        <v>0</v>
      </c>
      <c r="BI118" s="154">
        <f>IF(U118="nulová",N118,0)</f>
        <v>0</v>
      </c>
      <c r="BJ118" s="18" t="s">
        <v>20</v>
      </c>
      <c r="BK118" s="154">
        <f>ROUND(L118*K118,2)</f>
        <v>0</v>
      </c>
      <c r="BL118" s="18" t="s">
        <v>434</v>
      </c>
      <c r="BM118" s="18" t="s">
        <v>1414</v>
      </c>
    </row>
    <row r="119" spans="2:65" s="10" customFormat="1" ht="29.85" customHeight="1">
      <c r="B119" s="134"/>
      <c r="C119" s="135"/>
      <c r="D119" s="144" t="s">
        <v>1410</v>
      </c>
      <c r="E119" s="144"/>
      <c r="F119" s="144"/>
      <c r="G119" s="144"/>
      <c r="H119" s="144"/>
      <c r="I119" s="144"/>
      <c r="J119" s="144"/>
      <c r="K119" s="144"/>
      <c r="L119" s="144"/>
      <c r="M119" s="144"/>
      <c r="N119" s="228">
        <f>BK119</f>
        <v>0</v>
      </c>
      <c r="O119" s="229"/>
      <c r="P119" s="229"/>
      <c r="Q119" s="229"/>
      <c r="R119" s="137"/>
      <c r="T119" s="138"/>
      <c r="U119" s="135"/>
      <c r="V119" s="135"/>
      <c r="W119" s="139">
        <f>SUM(W120:W125)</f>
        <v>0</v>
      </c>
      <c r="X119" s="135"/>
      <c r="Y119" s="139">
        <f>SUM(Y120:Y125)</f>
        <v>0</v>
      </c>
      <c r="Z119" s="135"/>
      <c r="AA119" s="140">
        <f>SUM(AA120:AA125)</f>
        <v>0</v>
      </c>
      <c r="AR119" s="141" t="s">
        <v>192</v>
      </c>
      <c r="AT119" s="142" t="s">
        <v>73</v>
      </c>
      <c r="AU119" s="142" t="s">
        <v>20</v>
      </c>
      <c r="AY119" s="141" t="s">
        <v>182</v>
      </c>
      <c r="BK119" s="143">
        <f>SUM(BK120:BK125)</f>
        <v>0</v>
      </c>
    </row>
    <row r="120" spans="2:65" s="1" customFormat="1" ht="22.5" customHeight="1">
      <c r="B120" s="145"/>
      <c r="C120" s="155" t="s">
        <v>192</v>
      </c>
      <c r="D120" s="155" t="s">
        <v>327</v>
      </c>
      <c r="E120" s="156" t="s">
        <v>1415</v>
      </c>
      <c r="F120" s="226" t="s">
        <v>689</v>
      </c>
      <c r="G120" s="226"/>
      <c r="H120" s="226"/>
      <c r="I120" s="226"/>
      <c r="J120" s="157" t="s">
        <v>537</v>
      </c>
      <c r="K120" s="158">
        <v>46</v>
      </c>
      <c r="L120" s="227"/>
      <c r="M120" s="227"/>
      <c r="N120" s="227">
        <f t="shared" ref="N120:N125" si="0">ROUND(L120*K120,2)</f>
        <v>0</v>
      </c>
      <c r="O120" s="220"/>
      <c r="P120" s="220"/>
      <c r="Q120" s="220"/>
      <c r="R120" s="150"/>
      <c r="T120" s="151" t="s">
        <v>5</v>
      </c>
      <c r="U120" s="41" t="s">
        <v>39</v>
      </c>
      <c r="V120" s="152">
        <v>0</v>
      </c>
      <c r="W120" s="152">
        <f t="shared" ref="W120:W125" si="1">V120*K120</f>
        <v>0</v>
      </c>
      <c r="X120" s="152">
        <v>0</v>
      </c>
      <c r="Y120" s="152">
        <f t="shared" ref="Y120:Y125" si="2">X120*K120</f>
        <v>0</v>
      </c>
      <c r="Z120" s="152">
        <v>0</v>
      </c>
      <c r="AA120" s="153">
        <f t="shared" ref="AA120:AA125" si="3">Z120*K120</f>
        <v>0</v>
      </c>
      <c r="AR120" s="18" t="s">
        <v>641</v>
      </c>
      <c r="AT120" s="18" t="s">
        <v>327</v>
      </c>
      <c r="AU120" s="18" t="s">
        <v>85</v>
      </c>
      <c r="AY120" s="18" t="s">
        <v>182</v>
      </c>
      <c r="BE120" s="154">
        <f t="shared" ref="BE120:BE125" si="4">IF(U120="základní",N120,0)</f>
        <v>0</v>
      </c>
      <c r="BF120" s="154">
        <f t="shared" ref="BF120:BF125" si="5">IF(U120="snížená",N120,0)</f>
        <v>0</v>
      </c>
      <c r="BG120" s="154">
        <f t="shared" ref="BG120:BG125" si="6">IF(U120="zákl. přenesená",N120,0)</f>
        <v>0</v>
      </c>
      <c r="BH120" s="154">
        <f t="shared" ref="BH120:BH125" si="7">IF(U120="sníž. přenesená",N120,0)</f>
        <v>0</v>
      </c>
      <c r="BI120" s="154">
        <f t="shared" ref="BI120:BI125" si="8">IF(U120="nulová",N120,0)</f>
        <v>0</v>
      </c>
      <c r="BJ120" s="18" t="s">
        <v>20</v>
      </c>
      <c r="BK120" s="154">
        <f t="shared" ref="BK120:BK125" si="9">ROUND(L120*K120,2)</f>
        <v>0</v>
      </c>
      <c r="BL120" s="18" t="s">
        <v>434</v>
      </c>
      <c r="BM120" s="18" t="s">
        <v>1416</v>
      </c>
    </row>
    <row r="121" spans="2:65" s="1" customFormat="1" ht="22.5" customHeight="1">
      <c r="B121" s="145"/>
      <c r="C121" s="155" t="s">
        <v>187</v>
      </c>
      <c r="D121" s="155" t="s">
        <v>327</v>
      </c>
      <c r="E121" s="156" t="s">
        <v>715</v>
      </c>
      <c r="F121" s="226" t="s">
        <v>716</v>
      </c>
      <c r="G121" s="226"/>
      <c r="H121" s="226"/>
      <c r="I121" s="226"/>
      <c r="J121" s="157" t="s">
        <v>445</v>
      </c>
      <c r="K121" s="158">
        <v>282</v>
      </c>
      <c r="L121" s="227"/>
      <c r="M121" s="227"/>
      <c r="N121" s="227">
        <f t="shared" si="0"/>
        <v>0</v>
      </c>
      <c r="O121" s="220"/>
      <c r="P121" s="220"/>
      <c r="Q121" s="220"/>
      <c r="R121" s="150"/>
      <c r="T121" s="151" t="s">
        <v>5</v>
      </c>
      <c r="U121" s="41" t="s">
        <v>39</v>
      </c>
      <c r="V121" s="152">
        <v>0</v>
      </c>
      <c r="W121" s="152">
        <f t="shared" si="1"/>
        <v>0</v>
      </c>
      <c r="X121" s="152">
        <v>0</v>
      </c>
      <c r="Y121" s="152">
        <f t="shared" si="2"/>
        <v>0</v>
      </c>
      <c r="Z121" s="152">
        <v>0</v>
      </c>
      <c r="AA121" s="153">
        <f t="shared" si="3"/>
        <v>0</v>
      </c>
      <c r="AR121" s="18" t="s">
        <v>641</v>
      </c>
      <c r="AT121" s="18" t="s">
        <v>327</v>
      </c>
      <c r="AU121" s="18" t="s">
        <v>85</v>
      </c>
      <c r="AY121" s="18" t="s">
        <v>182</v>
      </c>
      <c r="BE121" s="154">
        <f t="shared" si="4"/>
        <v>0</v>
      </c>
      <c r="BF121" s="154">
        <f t="shared" si="5"/>
        <v>0</v>
      </c>
      <c r="BG121" s="154">
        <f t="shared" si="6"/>
        <v>0</v>
      </c>
      <c r="BH121" s="154">
        <f t="shared" si="7"/>
        <v>0</v>
      </c>
      <c r="BI121" s="154">
        <f t="shared" si="8"/>
        <v>0</v>
      </c>
      <c r="BJ121" s="18" t="s">
        <v>20</v>
      </c>
      <c r="BK121" s="154">
        <f t="shared" si="9"/>
        <v>0</v>
      </c>
      <c r="BL121" s="18" t="s">
        <v>434</v>
      </c>
      <c r="BM121" s="18" t="s">
        <v>1417</v>
      </c>
    </row>
    <row r="122" spans="2:65" s="1" customFormat="1" ht="22.5" customHeight="1">
      <c r="B122" s="145"/>
      <c r="C122" s="155" t="s">
        <v>199</v>
      </c>
      <c r="D122" s="155" t="s">
        <v>327</v>
      </c>
      <c r="E122" s="156" t="s">
        <v>1418</v>
      </c>
      <c r="F122" s="226" t="s">
        <v>1419</v>
      </c>
      <c r="G122" s="226"/>
      <c r="H122" s="226"/>
      <c r="I122" s="226"/>
      <c r="J122" s="157" t="s">
        <v>537</v>
      </c>
      <c r="K122" s="158">
        <v>36</v>
      </c>
      <c r="L122" s="227"/>
      <c r="M122" s="227"/>
      <c r="N122" s="227">
        <f t="shared" si="0"/>
        <v>0</v>
      </c>
      <c r="O122" s="220"/>
      <c r="P122" s="220"/>
      <c r="Q122" s="220"/>
      <c r="R122" s="150"/>
      <c r="T122" s="151" t="s">
        <v>5</v>
      </c>
      <c r="U122" s="41" t="s">
        <v>39</v>
      </c>
      <c r="V122" s="152">
        <v>0</v>
      </c>
      <c r="W122" s="152">
        <f t="shared" si="1"/>
        <v>0</v>
      </c>
      <c r="X122" s="152">
        <v>0</v>
      </c>
      <c r="Y122" s="152">
        <f t="shared" si="2"/>
        <v>0</v>
      </c>
      <c r="Z122" s="152">
        <v>0</v>
      </c>
      <c r="AA122" s="153">
        <f t="shared" si="3"/>
        <v>0</v>
      </c>
      <c r="AR122" s="18" t="s">
        <v>641</v>
      </c>
      <c r="AT122" s="18" t="s">
        <v>327</v>
      </c>
      <c r="AU122" s="18" t="s">
        <v>85</v>
      </c>
      <c r="AY122" s="18" t="s">
        <v>182</v>
      </c>
      <c r="BE122" s="154">
        <f t="shared" si="4"/>
        <v>0</v>
      </c>
      <c r="BF122" s="154">
        <f t="shared" si="5"/>
        <v>0</v>
      </c>
      <c r="BG122" s="154">
        <f t="shared" si="6"/>
        <v>0</v>
      </c>
      <c r="BH122" s="154">
        <f t="shared" si="7"/>
        <v>0</v>
      </c>
      <c r="BI122" s="154">
        <f t="shared" si="8"/>
        <v>0</v>
      </c>
      <c r="BJ122" s="18" t="s">
        <v>20</v>
      </c>
      <c r="BK122" s="154">
        <f t="shared" si="9"/>
        <v>0</v>
      </c>
      <c r="BL122" s="18" t="s">
        <v>434</v>
      </c>
      <c r="BM122" s="18" t="s">
        <v>1420</v>
      </c>
    </row>
    <row r="123" spans="2:65" s="1" customFormat="1" ht="22.5" customHeight="1">
      <c r="B123" s="145"/>
      <c r="C123" s="155" t="s">
        <v>203</v>
      </c>
      <c r="D123" s="155" t="s">
        <v>327</v>
      </c>
      <c r="E123" s="156" t="s">
        <v>1421</v>
      </c>
      <c r="F123" s="226" t="s">
        <v>1422</v>
      </c>
      <c r="G123" s="226"/>
      <c r="H123" s="226"/>
      <c r="I123" s="226"/>
      <c r="J123" s="157" t="s">
        <v>537</v>
      </c>
      <c r="K123" s="158">
        <v>102</v>
      </c>
      <c r="L123" s="227"/>
      <c r="M123" s="227"/>
      <c r="N123" s="227">
        <f t="shared" si="0"/>
        <v>0</v>
      </c>
      <c r="O123" s="220"/>
      <c r="P123" s="220"/>
      <c r="Q123" s="220"/>
      <c r="R123" s="150"/>
      <c r="T123" s="151" t="s">
        <v>5</v>
      </c>
      <c r="U123" s="41" t="s">
        <v>39</v>
      </c>
      <c r="V123" s="152">
        <v>0</v>
      </c>
      <c r="W123" s="152">
        <f t="shared" si="1"/>
        <v>0</v>
      </c>
      <c r="X123" s="152">
        <v>0</v>
      </c>
      <c r="Y123" s="152">
        <f t="shared" si="2"/>
        <v>0</v>
      </c>
      <c r="Z123" s="152">
        <v>0</v>
      </c>
      <c r="AA123" s="153">
        <f t="shared" si="3"/>
        <v>0</v>
      </c>
      <c r="AR123" s="18" t="s">
        <v>641</v>
      </c>
      <c r="AT123" s="18" t="s">
        <v>327</v>
      </c>
      <c r="AU123" s="18" t="s">
        <v>85</v>
      </c>
      <c r="AY123" s="18" t="s">
        <v>182</v>
      </c>
      <c r="BE123" s="154">
        <f t="shared" si="4"/>
        <v>0</v>
      </c>
      <c r="BF123" s="154">
        <f t="shared" si="5"/>
        <v>0</v>
      </c>
      <c r="BG123" s="154">
        <f t="shared" si="6"/>
        <v>0</v>
      </c>
      <c r="BH123" s="154">
        <f t="shared" si="7"/>
        <v>0</v>
      </c>
      <c r="BI123" s="154">
        <f t="shared" si="8"/>
        <v>0</v>
      </c>
      <c r="BJ123" s="18" t="s">
        <v>20</v>
      </c>
      <c r="BK123" s="154">
        <f t="shared" si="9"/>
        <v>0</v>
      </c>
      <c r="BL123" s="18" t="s">
        <v>434</v>
      </c>
      <c r="BM123" s="18" t="s">
        <v>1423</v>
      </c>
    </row>
    <row r="124" spans="2:65" s="1" customFormat="1" ht="22.5" customHeight="1">
      <c r="B124" s="145"/>
      <c r="C124" s="155" t="s">
        <v>207</v>
      </c>
      <c r="D124" s="155" t="s">
        <v>327</v>
      </c>
      <c r="E124" s="156" t="s">
        <v>1424</v>
      </c>
      <c r="F124" s="226" t="s">
        <v>1425</v>
      </c>
      <c r="G124" s="226"/>
      <c r="H124" s="226"/>
      <c r="I124" s="226"/>
      <c r="J124" s="157" t="s">
        <v>537</v>
      </c>
      <c r="K124" s="158">
        <v>3</v>
      </c>
      <c r="L124" s="227"/>
      <c r="M124" s="227"/>
      <c r="N124" s="227">
        <f t="shared" si="0"/>
        <v>0</v>
      </c>
      <c r="O124" s="220"/>
      <c r="P124" s="220"/>
      <c r="Q124" s="220"/>
      <c r="R124" s="150"/>
      <c r="T124" s="151" t="s">
        <v>5</v>
      </c>
      <c r="U124" s="41" t="s">
        <v>39</v>
      </c>
      <c r="V124" s="152">
        <v>0</v>
      </c>
      <c r="W124" s="152">
        <f t="shared" si="1"/>
        <v>0</v>
      </c>
      <c r="X124" s="152">
        <v>0</v>
      </c>
      <c r="Y124" s="152">
        <f t="shared" si="2"/>
        <v>0</v>
      </c>
      <c r="Z124" s="152">
        <v>0</v>
      </c>
      <c r="AA124" s="153">
        <f t="shared" si="3"/>
        <v>0</v>
      </c>
      <c r="AR124" s="18" t="s">
        <v>641</v>
      </c>
      <c r="AT124" s="18" t="s">
        <v>327</v>
      </c>
      <c r="AU124" s="18" t="s">
        <v>85</v>
      </c>
      <c r="AY124" s="18" t="s">
        <v>182</v>
      </c>
      <c r="BE124" s="154">
        <f t="shared" si="4"/>
        <v>0</v>
      </c>
      <c r="BF124" s="154">
        <f t="shared" si="5"/>
        <v>0</v>
      </c>
      <c r="BG124" s="154">
        <f t="shared" si="6"/>
        <v>0</v>
      </c>
      <c r="BH124" s="154">
        <f t="shared" si="7"/>
        <v>0</v>
      </c>
      <c r="BI124" s="154">
        <f t="shared" si="8"/>
        <v>0</v>
      </c>
      <c r="BJ124" s="18" t="s">
        <v>20</v>
      </c>
      <c r="BK124" s="154">
        <f t="shared" si="9"/>
        <v>0</v>
      </c>
      <c r="BL124" s="18" t="s">
        <v>434</v>
      </c>
      <c r="BM124" s="18" t="s">
        <v>1426</v>
      </c>
    </row>
    <row r="125" spans="2:65" s="1" customFormat="1" ht="22.5" customHeight="1">
      <c r="B125" s="145"/>
      <c r="C125" s="155" t="s">
        <v>211</v>
      </c>
      <c r="D125" s="155" t="s">
        <v>327</v>
      </c>
      <c r="E125" s="156" t="s">
        <v>688</v>
      </c>
      <c r="F125" s="226" t="s">
        <v>689</v>
      </c>
      <c r="G125" s="226"/>
      <c r="H125" s="226"/>
      <c r="I125" s="226"/>
      <c r="J125" s="157" t="s">
        <v>537</v>
      </c>
      <c r="K125" s="158">
        <v>3</v>
      </c>
      <c r="L125" s="227"/>
      <c r="M125" s="227"/>
      <c r="N125" s="227">
        <f t="shared" si="0"/>
        <v>0</v>
      </c>
      <c r="O125" s="220"/>
      <c r="P125" s="220"/>
      <c r="Q125" s="220"/>
      <c r="R125" s="150"/>
      <c r="T125" s="151" t="s">
        <v>5</v>
      </c>
      <c r="U125" s="159" t="s">
        <v>39</v>
      </c>
      <c r="V125" s="160">
        <v>0</v>
      </c>
      <c r="W125" s="160">
        <f t="shared" si="1"/>
        <v>0</v>
      </c>
      <c r="X125" s="160">
        <v>0</v>
      </c>
      <c r="Y125" s="160">
        <f t="shared" si="2"/>
        <v>0</v>
      </c>
      <c r="Z125" s="160">
        <v>0</v>
      </c>
      <c r="AA125" s="161">
        <f t="shared" si="3"/>
        <v>0</v>
      </c>
      <c r="AR125" s="18" t="s">
        <v>641</v>
      </c>
      <c r="AT125" s="18" t="s">
        <v>327</v>
      </c>
      <c r="AU125" s="18" t="s">
        <v>85</v>
      </c>
      <c r="AY125" s="18" t="s">
        <v>182</v>
      </c>
      <c r="BE125" s="154">
        <f t="shared" si="4"/>
        <v>0</v>
      </c>
      <c r="BF125" s="154">
        <f t="shared" si="5"/>
        <v>0</v>
      </c>
      <c r="BG125" s="154">
        <f t="shared" si="6"/>
        <v>0</v>
      </c>
      <c r="BH125" s="154">
        <f t="shared" si="7"/>
        <v>0</v>
      </c>
      <c r="BI125" s="154">
        <f t="shared" si="8"/>
        <v>0</v>
      </c>
      <c r="BJ125" s="18" t="s">
        <v>20</v>
      </c>
      <c r="BK125" s="154">
        <f t="shared" si="9"/>
        <v>0</v>
      </c>
      <c r="BL125" s="18" t="s">
        <v>434</v>
      </c>
      <c r="BM125" s="18" t="s">
        <v>1427</v>
      </c>
    </row>
    <row r="126" spans="2:65" s="1" customFormat="1" ht="6.95" customHeight="1">
      <c r="B126" s="56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8"/>
    </row>
  </sheetData>
  <mergeCells count="84">
    <mergeCell ref="H1:K1"/>
    <mergeCell ref="S2:AC2"/>
    <mergeCell ref="F125:I125"/>
    <mergeCell ref="L125:M125"/>
    <mergeCell ref="N125:Q125"/>
    <mergeCell ref="N114:Q114"/>
    <mergeCell ref="N115:Q115"/>
    <mergeCell ref="N116:Q116"/>
    <mergeCell ref="N119:Q119"/>
    <mergeCell ref="F123:I123"/>
    <mergeCell ref="L123:M123"/>
    <mergeCell ref="N123:Q123"/>
    <mergeCell ref="F124:I124"/>
    <mergeCell ref="L124:M124"/>
    <mergeCell ref="N124:Q124"/>
    <mergeCell ref="F121:I121"/>
    <mergeCell ref="L121:M121"/>
    <mergeCell ref="N121:Q121"/>
    <mergeCell ref="F122:I122"/>
    <mergeCell ref="L122:M122"/>
    <mergeCell ref="N122:Q122"/>
    <mergeCell ref="F118:I118"/>
    <mergeCell ref="L118:M118"/>
    <mergeCell ref="N118:Q118"/>
    <mergeCell ref="F120:I120"/>
    <mergeCell ref="L120:M120"/>
    <mergeCell ref="N120:Q120"/>
    <mergeCell ref="F113:I113"/>
    <mergeCell ref="L113:M113"/>
    <mergeCell ref="N113:Q113"/>
    <mergeCell ref="F117:I117"/>
    <mergeCell ref="L117:M117"/>
    <mergeCell ref="N117:Q117"/>
    <mergeCell ref="F105:P105"/>
    <mergeCell ref="F106:P106"/>
    <mergeCell ref="M108:P108"/>
    <mergeCell ref="M110:Q110"/>
    <mergeCell ref="M111:Q111"/>
    <mergeCell ref="N92:Q92"/>
    <mergeCell ref="N94:Q94"/>
    <mergeCell ref="L96:Q96"/>
    <mergeCell ref="C102:Q102"/>
    <mergeCell ref="F104:P104"/>
    <mergeCell ref="C87:G87"/>
    <mergeCell ref="N87:Q87"/>
    <mergeCell ref="N89:Q89"/>
    <mergeCell ref="N90:Q90"/>
    <mergeCell ref="N91:Q91"/>
    <mergeCell ref="F79:P79"/>
    <mergeCell ref="F80:P80"/>
    <mergeCell ref="M82:P82"/>
    <mergeCell ref="M84:Q84"/>
    <mergeCell ref="M85:Q85"/>
    <mergeCell ref="H37:J37"/>
    <mergeCell ref="M37:P37"/>
    <mergeCell ref="L39:P39"/>
    <mergeCell ref="C76:Q76"/>
    <mergeCell ref="F78:P78"/>
    <mergeCell ref="H34:J34"/>
    <mergeCell ref="M34:P34"/>
    <mergeCell ref="H35:J35"/>
    <mergeCell ref="M35:P35"/>
    <mergeCell ref="H36:J36"/>
    <mergeCell ref="M36:P36"/>
    <mergeCell ref="M28:P28"/>
    <mergeCell ref="M29:P29"/>
    <mergeCell ref="M31:P31"/>
    <mergeCell ref="H33:J33"/>
    <mergeCell ref="M33:P33"/>
    <mergeCell ref="O18:P18"/>
    <mergeCell ref="O19:P19"/>
    <mergeCell ref="O21:P21"/>
    <mergeCell ref="O22:P22"/>
    <mergeCell ref="E25:L25"/>
    <mergeCell ref="O10:P10"/>
    <mergeCell ref="O12:P12"/>
    <mergeCell ref="O13:P13"/>
    <mergeCell ref="O15:P15"/>
    <mergeCell ref="O16:P16"/>
    <mergeCell ref="C2:Q2"/>
    <mergeCell ref="C4:Q4"/>
    <mergeCell ref="F6:P6"/>
    <mergeCell ref="F7:P7"/>
    <mergeCell ref="F8:P8"/>
  </mergeCells>
  <hyperlinks>
    <hyperlink ref="F1:G1" location="C2" display="1) Krycí list rozpočtu"/>
    <hyperlink ref="H1:K1" location="C87" display="2) Rekapitulace rozpočtu"/>
    <hyperlink ref="L1" location="C113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34"/>
  <sheetViews>
    <sheetView showGridLines="0" workbookViewId="0">
      <pane ySplit="1" topLeftCell="A111" activePane="bottomLeft" state="frozen"/>
      <selection pane="bottomLeft" activeCell="L116" sqref="L116:M133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0"/>
      <c r="B1" s="12"/>
      <c r="C1" s="12"/>
      <c r="D1" s="13" t="s">
        <v>1</v>
      </c>
      <c r="E1" s="12"/>
      <c r="F1" s="14" t="s">
        <v>130</v>
      </c>
      <c r="G1" s="14"/>
      <c r="H1" s="230" t="s">
        <v>131</v>
      </c>
      <c r="I1" s="230"/>
      <c r="J1" s="230"/>
      <c r="K1" s="230"/>
      <c r="L1" s="14" t="s">
        <v>132</v>
      </c>
      <c r="M1" s="12"/>
      <c r="N1" s="12"/>
      <c r="O1" s="13" t="s">
        <v>133</v>
      </c>
      <c r="P1" s="12"/>
      <c r="Q1" s="12"/>
      <c r="R1" s="12"/>
      <c r="S1" s="14" t="s">
        <v>134</v>
      </c>
      <c r="T1" s="14"/>
      <c r="U1" s="110"/>
      <c r="V1" s="11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50000000000003" customHeight="1">
      <c r="C2" s="162" t="s">
        <v>7</v>
      </c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S2" s="201" t="s">
        <v>8</v>
      </c>
      <c r="T2" s="202"/>
      <c r="U2" s="202"/>
      <c r="V2" s="202"/>
      <c r="W2" s="202"/>
      <c r="X2" s="202"/>
      <c r="Y2" s="202"/>
      <c r="Z2" s="202"/>
      <c r="AA2" s="202"/>
      <c r="AB2" s="202"/>
      <c r="AC2" s="202"/>
      <c r="AT2" s="18" t="s">
        <v>119</v>
      </c>
    </row>
    <row r="3" spans="1:6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85</v>
      </c>
    </row>
    <row r="4" spans="1:66" ht="36.950000000000003" customHeight="1">
      <c r="B4" s="22"/>
      <c r="C4" s="164" t="s">
        <v>135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23"/>
      <c r="T4" s="24" t="s">
        <v>13</v>
      </c>
      <c r="AT4" s="18" t="s">
        <v>6</v>
      </c>
    </row>
    <row r="5" spans="1:66" ht="6.95" customHeight="1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1:66" ht="25.35" customHeight="1">
      <c r="B6" s="22"/>
      <c r="C6" s="25"/>
      <c r="D6" s="29" t="s">
        <v>16</v>
      </c>
      <c r="E6" s="25"/>
      <c r="F6" s="203" t="str">
        <f>'Rekapitulace stavby'!K6</f>
        <v xml:space="preserve">Novostavba produkční stáje, hnojiště, jímky </v>
      </c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5"/>
      <c r="R6" s="23"/>
    </row>
    <row r="7" spans="1:66" ht="25.35" customHeight="1">
      <c r="B7" s="22"/>
      <c r="C7" s="25"/>
      <c r="D7" s="29" t="s">
        <v>136</v>
      </c>
      <c r="E7" s="25"/>
      <c r="F7" s="203" t="s">
        <v>1428</v>
      </c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25"/>
      <c r="R7" s="23"/>
    </row>
    <row r="8" spans="1:66" s="1" customFormat="1" ht="32.85" customHeight="1">
      <c r="B8" s="32"/>
      <c r="C8" s="33"/>
      <c r="D8" s="28" t="s">
        <v>138</v>
      </c>
      <c r="E8" s="33"/>
      <c r="F8" s="168" t="s">
        <v>1429</v>
      </c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33"/>
      <c r="R8" s="34"/>
    </row>
    <row r="9" spans="1:66" s="1" customFormat="1" ht="14.45" customHeight="1">
      <c r="B9" s="32"/>
      <c r="C9" s="33"/>
      <c r="D9" s="29" t="s">
        <v>18</v>
      </c>
      <c r="E9" s="33"/>
      <c r="F9" s="27" t="s">
        <v>5</v>
      </c>
      <c r="G9" s="33"/>
      <c r="H9" s="33"/>
      <c r="I9" s="33"/>
      <c r="J9" s="33"/>
      <c r="K9" s="33"/>
      <c r="L9" s="33"/>
      <c r="M9" s="29" t="s">
        <v>19</v>
      </c>
      <c r="N9" s="33"/>
      <c r="O9" s="27"/>
      <c r="P9" s="33"/>
      <c r="Q9" s="33"/>
      <c r="R9" s="34"/>
    </row>
    <row r="10" spans="1:66" s="1" customFormat="1" ht="14.45" customHeight="1">
      <c r="B10" s="32"/>
      <c r="C10" s="33"/>
      <c r="D10" s="29" t="s">
        <v>21</v>
      </c>
      <c r="E10" s="33"/>
      <c r="F10" s="27" t="s">
        <v>22</v>
      </c>
      <c r="G10" s="33"/>
      <c r="H10" s="33"/>
      <c r="I10" s="33"/>
      <c r="J10" s="33"/>
      <c r="K10" s="33"/>
      <c r="L10" s="33"/>
      <c r="M10" s="29" t="s">
        <v>23</v>
      </c>
      <c r="N10" s="33"/>
      <c r="O10" s="206"/>
      <c r="P10" s="206"/>
      <c r="Q10" s="33"/>
      <c r="R10" s="34"/>
    </row>
    <row r="11" spans="1:66" s="1" customFormat="1" ht="10.9" customHeight="1"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</row>
    <row r="12" spans="1:66" s="1" customFormat="1" ht="14.45" customHeight="1">
      <c r="B12" s="32"/>
      <c r="C12" s="33"/>
      <c r="D12" s="29" t="s">
        <v>26</v>
      </c>
      <c r="E12" s="33"/>
      <c r="F12" s="33"/>
      <c r="G12" s="33"/>
      <c r="H12" s="33"/>
      <c r="I12" s="33"/>
      <c r="J12" s="33"/>
      <c r="K12" s="33"/>
      <c r="L12" s="33"/>
      <c r="M12" s="29" t="s">
        <v>27</v>
      </c>
      <c r="N12" s="33"/>
      <c r="O12" s="166"/>
      <c r="P12" s="166"/>
      <c r="Q12" s="33"/>
      <c r="R12" s="34"/>
    </row>
    <row r="13" spans="1:66" s="1" customFormat="1" ht="18" customHeight="1">
      <c r="B13" s="32"/>
      <c r="C13" s="33"/>
      <c r="D13" s="33"/>
      <c r="E13" s="27" t="str">
        <f>IF('Rekapitulace stavby'!E11="","",'Rekapitulace stavby'!E11)</f>
        <v xml:space="preserve"> </v>
      </c>
      <c r="F13" s="33"/>
      <c r="G13" s="33"/>
      <c r="H13" s="33"/>
      <c r="I13" s="33"/>
      <c r="J13" s="33"/>
      <c r="K13" s="33"/>
      <c r="L13" s="33"/>
      <c r="M13" s="29" t="s">
        <v>29</v>
      </c>
      <c r="N13" s="33"/>
      <c r="O13" s="166"/>
      <c r="P13" s="166"/>
      <c r="Q13" s="33"/>
      <c r="R13" s="34"/>
    </row>
    <row r="14" spans="1:66" s="1" customFormat="1" ht="6.95" customHeight="1"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4"/>
    </row>
    <row r="15" spans="1:66" s="1" customFormat="1" ht="14.45" customHeight="1">
      <c r="B15" s="32"/>
      <c r="C15" s="33"/>
      <c r="D15" s="29" t="s">
        <v>30</v>
      </c>
      <c r="E15" s="33"/>
      <c r="F15" s="33"/>
      <c r="G15" s="33"/>
      <c r="H15" s="33"/>
      <c r="I15" s="33"/>
      <c r="J15" s="33"/>
      <c r="K15" s="33"/>
      <c r="L15" s="33"/>
      <c r="M15" s="29" t="s">
        <v>27</v>
      </c>
      <c r="N15" s="33"/>
      <c r="O15" s="166"/>
      <c r="P15" s="166"/>
      <c r="Q15" s="33"/>
      <c r="R15" s="34"/>
    </row>
    <row r="16" spans="1:66" s="1" customFormat="1" ht="18" customHeight="1">
      <c r="B16" s="32"/>
      <c r="C16" s="33"/>
      <c r="D16" s="33"/>
      <c r="E16" s="27"/>
      <c r="F16" s="33"/>
      <c r="G16" s="33"/>
      <c r="H16" s="33"/>
      <c r="I16" s="33"/>
      <c r="J16" s="33"/>
      <c r="K16" s="33"/>
      <c r="L16" s="33"/>
      <c r="M16" s="29" t="s">
        <v>29</v>
      </c>
      <c r="N16" s="33"/>
      <c r="O16" s="166"/>
      <c r="P16" s="166"/>
      <c r="Q16" s="33"/>
      <c r="R16" s="34"/>
    </row>
    <row r="17" spans="2:18" s="1" customFormat="1" ht="6.95" customHeight="1"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4"/>
    </row>
    <row r="18" spans="2:18" s="1" customFormat="1" ht="14.45" customHeight="1">
      <c r="B18" s="32"/>
      <c r="C18" s="33"/>
      <c r="D18" s="29" t="s">
        <v>31</v>
      </c>
      <c r="E18" s="33"/>
      <c r="F18" s="33"/>
      <c r="G18" s="33"/>
      <c r="H18" s="33"/>
      <c r="I18" s="33"/>
      <c r="J18" s="33"/>
      <c r="K18" s="33"/>
      <c r="L18" s="33"/>
      <c r="M18" s="29" t="s">
        <v>27</v>
      </c>
      <c r="N18" s="33"/>
      <c r="O18" s="166" t="str">
        <f>IF('Rekapitulace stavby'!AN16="","",'Rekapitulace stavby'!AN16)</f>
        <v/>
      </c>
      <c r="P18" s="166"/>
      <c r="Q18" s="33"/>
      <c r="R18" s="34"/>
    </row>
    <row r="19" spans="2:18" s="1" customFormat="1" ht="18" customHeight="1">
      <c r="B19" s="32"/>
      <c r="C19" s="33"/>
      <c r="D19" s="33"/>
      <c r="E19" s="27" t="str">
        <f>IF('Rekapitulace stavby'!E17="","",'Rekapitulace stavby'!E17)</f>
        <v xml:space="preserve"> </v>
      </c>
      <c r="F19" s="33"/>
      <c r="G19" s="33"/>
      <c r="H19" s="33"/>
      <c r="I19" s="33"/>
      <c r="J19" s="33"/>
      <c r="K19" s="33"/>
      <c r="L19" s="33"/>
      <c r="M19" s="29" t="s">
        <v>29</v>
      </c>
      <c r="N19" s="33"/>
      <c r="O19" s="166" t="str">
        <f>IF('Rekapitulace stavby'!AN17="","",'Rekapitulace stavby'!AN17)</f>
        <v/>
      </c>
      <c r="P19" s="166"/>
      <c r="Q19" s="33"/>
      <c r="R19" s="34"/>
    </row>
    <row r="20" spans="2:18" s="1" customFormat="1" ht="6.95" customHeight="1"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4"/>
    </row>
    <row r="21" spans="2:18" s="1" customFormat="1" ht="14.45" customHeight="1">
      <c r="B21" s="32"/>
      <c r="C21" s="33"/>
      <c r="D21" s="29" t="s">
        <v>33</v>
      </c>
      <c r="E21" s="33"/>
      <c r="F21" s="33"/>
      <c r="G21" s="33"/>
      <c r="H21" s="33"/>
      <c r="I21" s="33"/>
      <c r="J21" s="33"/>
      <c r="K21" s="33"/>
      <c r="L21" s="33"/>
      <c r="M21" s="29" t="s">
        <v>27</v>
      </c>
      <c r="N21" s="33"/>
      <c r="O21" s="166" t="s">
        <v>5</v>
      </c>
      <c r="P21" s="166"/>
      <c r="Q21" s="33"/>
      <c r="R21" s="34"/>
    </row>
    <row r="22" spans="2:18" s="1" customFormat="1" ht="18" customHeight="1">
      <c r="B22" s="32"/>
      <c r="C22" s="33"/>
      <c r="D22" s="33"/>
      <c r="E22" s="27"/>
      <c r="F22" s="33"/>
      <c r="G22" s="33"/>
      <c r="H22" s="33"/>
      <c r="I22" s="33"/>
      <c r="J22" s="33"/>
      <c r="K22" s="33"/>
      <c r="L22" s="33"/>
      <c r="M22" s="29" t="s">
        <v>29</v>
      </c>
      <c r="N22" s="33"/>
      <c r="O22" s="166" t="s">
        <v>5</v>
      </c>
      <c r="P22" s="166"/>
      <c r="Q22" s="33"/>
      <c r="R22" s="34"/>
    </row>
    <row r="23" spans="2:18" s="1" customFormat="1" ht="6.95" customHeight="1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14.45" customHeight="1">
      <c r="B24" s="32"/>
      <c r="C24" s="33"/>
      <c r="D24" s="29" t="s">
        <v>34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spans="2:18" s="1" customFormat="1" ht="22.5" customHeight="1">
      <c r="B25" s="32"/>
      <c r="C25" s="33"/>
      <c r="D25" s="33"/>
      <c r="E25" s="169" t="s">
        <v>5</v>
      </c>
      <c r="F25" s="169"/>
      <c r="G25" s="169"/>
      <c r="H25" s="169"/>
      <c r="I25" s="169"/>
      <c r="J25" s="169"/>
      <c r="K25" s="169"/>
      <c r="L25" s="169"/>
      <c r="M25" s="33"/>
      <c r="N25" s="33"/>
      <c r="O25" s="33"/>
      <c r="P25" s="33"/>
      <c r="Q25" s="33"/>
      <c r="R25" s="34"/>
    </row>
    <row r="26" spans="2:18" s="1" customFormat="1" ht="6.95" customHeight="1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spans="2:18" s="1" customFormat="1" ht="6.95" customHeight="1">
      <c r="B27" s="32"/>
      <c r="C27" s="33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33"/>
      <c r="R27" s="34"/>
    </row>
    <row r="28" spans="2:18" s="1" customFormat="1" ht="14.45" customHeight="1">
      <c r="B28" s="32"/>
      <c r="C28" s="33"/>
      <c r="D28" s="111" t="s">
        <v>140</v>
      </c>
      <c r="E28" s="33"/>
      <c r="F28" s="33"/>
      <c r="G28" s="33"/>
      <c r="H28" s="33"/>
      <c r="I28" s="33"/>
      <c r="J28" s="33"/>
      <c r="K28" s="33"/>
      <c r="L28" s="33"/>
      <c r="M28" s="170">
        <f>N89</f>
        <v>0</v>
      </c>
      <c r="N28" s="170"/>
      <c r="O28" s="170"/>
      <c r="P28" s="170"/>
      <c r="Q28" s="33"/>
      <c r="R28" s="34"/>
    </row>
    <row r="29" spans="2:18" s="1" customFormat="1" ht="14.45" customHeight="1">
      <c r="B29" s="32"/>
      <c r="C29" s="33"/>
      <c r="D29" s="31" t="s">
        <v>141</v>
      </c>
      <c r="E29" s="33"/>
      <c r="F29" s="33"/>
      <c r="G29" s="33"/>
      <c r="H29" s="33"/>
      <c r="I29" s="33"/>
      <c r="J29" s="33"/>
      <c r="K29" s="33"/>
      <c r="L29" s="33"/>
      <c r="M29" s="170">
        <f>N93</f>
        <v>0</v>
      </c>
      <c r="N29" s="170"/>
      <c r="O29" s="170"/>
      <c r="P29" s="170"/>
      <c r="Q29" s="33"/>
      <c r="R29" s="34"/>
    </row>
    <row r="30" spans="2:18" s="1" customFormat="1" ht="6.95" customHeight="1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4"/>
    </row>
    <row r="31" spans="2:18" s="1" customFormat="1" ht="25.35" customHeight="1">
      <c r="B31" s="32"/>
      <c r="C31" s="33"/>
      <c r="D31" s="112" t="s">
        <v>37</v>
      </c>
      <c r="E31" s="33"/>
      <c r="F31" s="33"/>
      <c r="G31" s="33"/>
      <c r="H31" s="33"/>
      <c r="I31" s="33"/>
      <c r="J31" s="33"/>
      <c r="K31" s="33"/>
      <c r="L31" s="33"/>
      <c r="M31" s="207">
        <f>ROUND(M28+M29,2)</f>
        <v>0</v>
      </c>
      <c r="N31" s="205"/>
      <c r="O31" s="205"/>
      <c r="P31" s="205"/>
      <c r="Q31" s="33"/>
      <c r="R31" s="34"/>
    </row>
    <row r="32" spans="2:18" s="1" customFormat="1" ht="6.95" customHeight="1">
      <c r="B32" s="32"/>
      <c r="C32" s="33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33"/>
      <c r="R32" s="34"/>
    </row>
    <row r="33" spans="2:18" s="1" customFormat="1" ht="14.45" customHeight="1">
      <c r="B33" s="32"/>
      <c r="C33" s="33"/>
      <c r="D33" s="39" t="s">
        <v>38</v>
      </c>
      <c r="E33" s="39" t="s">
        <v>39</v>
      </c>
      <c r="F33" s="40">
        <v>0.21</v>
      </c>
      <c r="G33" s="113" t="s">
        <v>40</v>
      </c>
      <c r="H33" s="208">
        <f>ROUND((SUM(BE93:BE94)+SUM(BE113:BE133)), 2)</f>
        <v>0</v>
      </c>
      <c r="I33" s="205"/>
      <c r="J33" s="205"/>
      <c r="K33" s="33"/>
      <c r="L33" s="33"/>
      <c r="M33" s="208">
        <f>ROUND(ROUND((SUM(BE93:BE94)+SUM(BE113:BE133)), 2)*F33, 2)</f>
        <v>0</v>
      </c>
      <c r="N33" s="205"/>
      <c r="O33" s="205"/>
      <c r="P33" s="205"/>
      <c r="Q33" s="33"/>
      <c r="R33" s="34"/>
    </row>
    <row r="34" spans="2:18" s="1" customFormat="1" ht="14.45" customHeight="1">
      <c r="B34" s="32"/>
      <c r="C34" s="33"/>
      <c r="D34" s="33"/>
      <c r="E34" s="39" t="s">
        <v>41</v>
      </c>
      <c r="F34" s="40">
        <v>0.15</v>
      </c>
      <c r="G34" s="113" t="s">
        <v>40</v>
      </c>
      <c r="H34" s="208">
        <f>ROUND((SUM(BF93:BF94)+SUM(BF113:BF133)), 2)</f>
        <v>0</v>
      </c>
      <c r="I34" s="205"/>
      <c r="J34" s="205"/>
      <c r="K34" s="33"/>
      <c r="L34" s="33"/>
      <c r="M34" s="208">
        <f>ROUND(ROUND((SUM(BF93:BF94)+SUM(BF113:BF133)), 2)*F34, 2)</f>
        <v>0</v>
      </c>
      <c r="N34" s="205"/>
      <c r="O34" s="205"/>
      <c r="P34" s="205"/>
      <c r="Q34" s="33"/>
      <c r="R34" s="34"/>
    </row>
    <row r="35" spans="2:18" s="1" customFormat="1" ht="14.45" hidden="1" customHeight="1">
      <c r="B35" s="32"/>
      <c r="C35" s="33"/>
      <c r="D35" s="33"/>
      <c r="E35" s="39" t="s">
        <v>42</v>
      </c>
      <c r="F35" s="40">
        <v>0.21</v>
      </c>
      <c r="G35" s="113" t="s">
        <v>40</v>
      </c>
      <c r="H35" s="208">
        <f>ROUND((SUM(BG93:BG94)+SUM(BG113:BG133)), 2)</f>
        <v>0</v>
      </c>
      <c r="I35" s="205"/>
      <c r="J35" s="205"/>
      <c r="K35" s="33"/>
      <c r="L35" s="33"/>
      <c r="M35" s="208">
        <v>0</v>
      </c>
      <c r="N35" s="205"/>
      <c r="O35" s="205"/>
      <c r="P35" s="205"/>
      <c r="Q35" s="33"/>
      <c r="R35" s="34"/>
    </row>
    <row r="36" spans="2:18" s="1" customFormat="1" ht="14.45" hidden="1" customHeight="1">
      <c r="B36" s="32"/>
      <c r="C36" s="33"/>
      <c r="D36" s="33"/>
      <c r="E36" s="39" t="s">
        <v>43</v>
      </c>
      <c r="F36" s="40">
        <v>0.15</v>
      </c>
      <c r="G36" s="113" t="s">
        <v>40</v>
      </c>
      <c r="H36" s="208">
        <f>ROUND((SUM(BH93:BH94)+SUM(BH113:BH133)), 2)</f>
        <v>0</v>
      </c>
      <c r="I36" s="205"/>
      <c r="J36" s="205"/>
      <c r="K36" s="33"/>
      <c r="L36" s="33"/>
      <c r="M36" s="208">
        <v>0</v>
      </c>
      <c r="N36" s="205"/>
      <c r="O36" s="205"/>
      <c r="P36" s="205"/>
      <c r="Q36" s="33"/>
      <c r="R36" s="34"/>
    </row>
    <row r="37" spans="2:18" s="1" customFormat="1" ht="14.45" hidden="1" customHeight="1">
      <c r="B37" s="32"/>
      <c r="C37" s="33"/>
      <c r="D37" s="33"/>
      <c r="E37" s="39" t="s">
        <v>44</v>
      </c>
      <c r="F37" s="40">
        <v>0</v>
      </c>
      <c r="G37" s="113" t="s">
        <v>40</v>
      </c>
      <c r="H37" s="208">
        <f>ROUND((SUM(BI93:BI94)+SUM(BI113:BI133)), 2)</f>
        <v>0</v>
      </c>
      <c r="I37" s="205"/>
      <c r="J37" s="205"/>
      <c r="K37" s="33"/>
      <c r="L37" s="33"/>
      <c r="M37" s="208">
        <v>0</v>
      </c>
      <c r="N37" s="205"/>
      <c r="O37" s="205"/>
      <c r="P37" s="205"/>
      <c r="Q37" s="33"/>
      <c r="R37" s="34"/>
    </row>
    <row r="38" spans="2:18" s="1" customFormat="1" ht="6.95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</row>
    <row r="39" spans="2:18" s="1" customFormat="1" ht="25.35" customHeight="1">
      <c r="B39" s="32"/>
      <c r="C39" s="109"/>
      <c r="D39" s="114" t="s">
        <v>45</v>
      </c>
      <c r="E39" s="72"/>
      <c r="F39" s="72"/>
      <c r="G39" s="115" t="s">
        <v>46</v>
      </c>
      <c r="H39" s="116" t="s">
        <v>47</v>
      </c>
      <c r="I39" s="72"/>
      <c r="J39" s="72"/>
      <c r="K39" s="72"/>
      <c r="L39" s="209">
        <f>SUM(M31:M37)</f>
        <v>0</v>
      </c>
      <c r="M39" s="209"/>
      <c r="N39" s="209"/>
      <c r="O39" s="209"/>
      <c r="P39" s="210"/>
      <c r="Q39" s="109"/>
      <c r="R39" s="34"/>
    </row>
    <row r="40" spans="2:18" s="1" customFormat="1" ht="14.45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s="1" customFormat="1" ht="14.45" customHeight="1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4"/>
    </row>
    <row r="42" spans="2:18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s="1" customFormat="1" ht="15">
      <c r="B50" s="32"/>
      <c r="C50" s="33"/>
      <c r="D50" s="47" t="s">
        <v>48</v>
      </c>
      <c r="E50" s="48"/>
      <c r="F50" s="48"/>
      <c r="G50" s="48"/>
      <c r="H50" s="49"/>
      <c r="I50" s="33"/>
      <c r="J50" s="47" t="s">
        <v>49</v>
      </c>
      <c r="K50" s="48"/>
      <c r="L50" s="48"/>
      <c r="M50" s="48"/>
      <c r="N50" s="48"/>
      <c r="O50" s="48"/>
      <c r="P50" s="49"/>
      <c r="Q50" s="33"/>
      <c r="R50" s="34"/>
    </row>
    <row r="51" spans="2:18">
      <c r="B51" s="22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3"/>
    </row>
    <row r="52" spans="2:18">
      <c r="B52" s="22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3"/>
    </row>
    <row r="53" spans="2:18">
      <c r="B53" s="22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3"/>
    </row>
    <row r="54" spans="2:18">
      <c r="B54" s="22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3"/>
    </row>
    <row r="55" spans="2:18">
      <c r="B55" s="22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3"/>
    </row>
    <row r="56" spans="2:18">
      <c r="B56" s="22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3"/>
    </row>
    <row r="57" spans="2:18">
      <c r="B57" s="22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3"/>
    </row>
    <row r="58" spans="2:18">
      <c r="B58" s="22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3"/>
    </row>
    <row r="59" spans="2:18" s="1" customFormat="1" ht="15">
      <c r="B59" s="32"/>
      <c r="C59" s="33"/>
      <c r="D59" s="52" t="s">
        <v>50</v>
      </c>
      <c r="E59" s="53"/>
      <c r="F59" s="53"/>
      <c r="G59" s="54" t="s">
        <v>51</v>
      </c>
      <c r="H59" s="55"/>
      <c r="I59" s="33"/>
      <c r="J59" s="52" t="s">
        <v>50</v>
      </c>
      <c r="K59" s="53"/>
      <c r="L59" s="53"/>
      <c r="M59" s="53"/>
      <c r="N59" s="54" t="s">
        <v>51</v>
      </c>
      <c r="O59" s="53"/>
      <c r="P59" s="55"/>
      <c r="Q59" s="33"/>
      <c r="R59" s="34"/>
    </row>
    <row r="60" spans="2:18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2:18" s="1" customFormat="1" ht="15">
      <c r="B61" s="32"/>
      <c r="C61" s="33"/>
      <c r="D61" s="47" t="s">
        <v>52</v>
      </c>
      <c r="E61" s="48"/>
      <c r="F61" s="48"/>
      <c r="G61" s="48"/>
      <c r="H61" s="49"/>
      <c r="I61" s="33"/>
      <c r="J61" s="47" t="s">
        <v>53</v>
      </c>
      <c r="K61" s="48"/>
      <c r="L61" s="48"/>
      <c r="M61" s="48"/>
      <c r="N61" s="48"/>
      <c r="O61" s="48"/>
      <c r="P61" s="49"/>
      <c r="Q61" s="33"/>
      <c r="R61" s="34"/>
    </row>
    <row r="62" spans="2:18">
      <c r="B62" s="22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3"/>
    </row>
    <row r="63" spans="2:18">
      <c r="B63" s="22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3"/>
    </row>
    <row r="64" spans="2:18">
      <c r="B64" s="22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3"/>
    </row>
    <row r="65" spans="2:18">
      <c r="B65" s="22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3"/>
    </row>
    <row r="66" spans="2:18">
      <c r="B66" s="22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3"/>
    </row>
    <row r="67" spans="2:18">
      <c r="B67" s="22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3"/>
    </row>
    <row r="68" spans="2:18">
      <c r="B68" s="22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3"/>
    </row>
    <row r="69" spans="2:18">
      <c r="B69" s="22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3"/>
    </row>
    <row r="70" spans="2:18" s="1" customFormat="1" ht="15">
      <c r="B70" s="32"/>
      <c r="C70" s="33"/>
      <c r="D70" s="52" t="s">
        <v>50</v>
      </c>
      <c r="E70" s="53"/>
      <c r="F70" s="53"/>
      <c r="G70" s="54" t="s">
        <v>51</v>
      </c>
      <c r="H70" s="55"/>
      <c r="I70" s="33"/>
      <c r="J70" s="52" t="s">
        <v>50</v>
      </c>
      <c r="K70" s="53"/>
      <c r="L70" s="53"/>
      <c r="M70" s="53"/>
      <c r="N70" s="54" t="s">
        <v>51</v>
      </c>
      <c r="O70" s="53"/>
      <c r="P70" s="55"/>
      <c r="Q70" s="33"/>
      <c r="R70" s="34"/>
    </row>
    <row r="71" spans="2:18" s="1" customFormat="1" ht="14.4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9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950000000000003" customHeight="1">
      <c r="B76" s="32"/>
      <c r="C76" s="164" t="s">
        <v>142</v>
      </c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34"/>
    </row>
    <row r="77" spans="2:18" s="1" customFormat="1" ht="6.95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>
      <c r="B78" s="32"/>
      <c r="C78" s="29" t="s">
        <v>16</v>
      </c>
      <c r="D78" s="33"/>
      <c r="E78" s="33"/>
      <c r="F78" s="203" t="str">
        <f>F6</f>
        <v xml:space="preserve">Novostavba produkční stáje, hnojiště, jímky </v>
      </c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33"/>
      <c r="R78" s="34"/>
    </row>
    <row r="79" spans="2:18" ht="30" customHeight="1">
      <c r="B79" s="22"/>
      <c r="C79" s="29" t="s">
        <v>136</v>
      </c>
      <c r="D79" s="25"/>
      <c r="E79" s="25"/>
      <c r="F79" s="203" t="s">
        <v>1428</v>
      </c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25"/>
      <c r="R79" s="23"/>
    </row>
    <row r="80" spans="2:18" s="1" customFormat="1" ht="36.950000000000003" customHeight="1">
      <c r="B80" s="32"/>
      <c r="C80" s="66" t="s">
        <v>138</v>
      </c>
      <c r="D80" s="33"/>
      <c r="E80" s="33"/>
      <c r="F80" s="180" t="str">
        <f>F8</f>
        <v>SO 05-1 - Stavební náklady</v>
      </c>
      <c r="G80" s="205"/>
      <c r="H80" s="205"/>
      <c r="I80" s="205"/>
      <c r="J80" s="205"/>
      <c r="K80" s="205"/>
      <c r="L80" s="205"/>
      <c r="M80" s="205"/>
      <c r="N80" s="205"/>
      <c r="O80" s="205"/>
      <c r="P80" s="205"/>
      <c r="Q80" s="33"/>
      <c r="R80" s="34"/>
    </row>
    <row r="81" spans="2:47" s="1" customFormat="1" ht="6.95" customHeight="1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4"/>
    </row>
    <row r="82" spans="2:47" s="1" customFormat="1" ht="18" customHeight="1">
      <c r="B82" s="32"/>
      <c r="C82" s="29" t="s">
        <v>21</v>
      </c>
      <c r="D82" s="33"/>
      <c r="E82" s="33"/>
      <c r="F82" s="27" t="str">
        <f>F10</f>
        <v>Sedlice</v>
      </c>
      <c r="G82" s="33"/>
      <c r="H82" s="33"/>
      <c r="I82" s="33"/>
      <c r="J82" s="33"/>
      <c r="K82" s="29" t="s">
        <v>23</v>
      </c>
      <c r="L82" s="33"/>
      <c r="M82" s="206" t="str">
        <f>IF(O10="","",O10)</f>
        <v/>
      </c>
      <c r="N82" s="206"/>
      <c r="O82" s="206"/>
      <c r="P82" s="206"/>
      <c r="Q82" s="33"/>
      <c r="R82" s="34"/>
    </row>
    <row r="83" spans="2:47" s="1" customFormat="1" ht="6.95" customHeight="1"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4"/>
    </row>
    <row r="84" spans="2:47" s="1" customFormat="1" ht="15">
      <c r="B84" s="32"/>
      <c r="C84" s="29" t="s">
        <v>26</v>
      </c>
      <c r="D84" s="33"/>
      <c r="E84" s="33"/>
      <c r="F84" s="27" t="str">
        <f>E13</f>
        <v xml:space="preserve"> </v>
      </c>
      <c r="G84" s="33"/>
      <c r="H84" s="33"/>
      <c r="I84" s="33"/>
      <c r="J84" s="33"/>
      <c r="K84" s="29" t="s">
        <v>31</v>
      </c>
      <c r="L84" s="33"/>
      <c r="M84" s="166" t="str">
        <f>E19</f>
        <v xml:space="preserve"> </v>
      </c>
      <c r="N84" s="166"/>
      <c r="O84" s="166"/>
      <c r="P84" s="166"/>
      <c r="Q84" s="166"/>
      <c r="R84" s="34"/>
    </row>
    <row r="85" spans="2:47" s="1" customFormat="1" ht="14.45" customHeight="1">
      <c r="B85" s="32"/>
      <c r="C85" s="29" t="s">
        <v>30</v>
      </c>
      <c r="D85" s="33"/>
      <c r="E85" s="33"/>
      <c r="F85" s="27" t="str">
        <f>IF(E16="","",E16)</f>
        <v/>
      </c>
      <c r="G85" s="33"/>
      <c r="H85" s="33"/>
      <c r="I85" s="33"/>
      <c r="J85" s="33"/>
      <c r="K85" s="29" t="s">
        <v>33</v>
      </c>
      <c r="L85" s="33"/>
      <c r="M85" s="166"/>
      <c r="N85" s="166"/>
      <c r="O85" s="166"/>
      <c r="P85" s="166"/>
      <c r="Q85" s="166"/>
      <c r="R85" s="34"/>
    </row>
    <row r="86" spans="2:47" s="1" customFormat="1" ht="10.35" customHeight="1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4"/>
    </row>
    <row r="87" spans="2:47" s="1" customFormat="1" ht="29.25" customHeight="1">
      <c r="B87" s="32"/>
      <c r="C87" s="211" t="s">
        <v>143</v>
      </c>
      <c r="D87" s="212"/>
      <c r="E87" s="212"/>
      <c r="F87" s="212"/>
      <c r="G87" s="212"/>
      <c r="H87" s="109"/>
      <c r="I87" s="109"/>
      <c r="J87" s="109"/>
      <c r="K87" s="109"/>
      <c r="L87" s="109"/>
      <c r="M87" s="109"/>
      <c r="N87" s="211" t="s">
        <v>144</v>
      </c>
      <c r="O87" s="212"/>
      <c r="P87" s="212"/>
      <c r="Q87" s="212"/>
      <c r="R87" s="34"/>
    </row>
    <row r="88" spans="2:47" s="1" customFormat="1" ht="10.35" customHeight="1"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4"/>
    </row>
    <row r="89" spans="2:47" s="1" customFormat="1" ht="29.25" customHeight="1">
      <c r="B89" s="32"/>
      <c r="C89" s="117" t="s">
        <v>145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199">
        <f>N113</f>
        <v>0</v>
      </c>
      <c r="O89" s="213"/>
      <c r="P89" s="213"/>
      <c r="Q89" s="213"/>
      <c r="R89" s="34"/>
      <c r="AU89" s="18" t="s">
        <v>146</v>
      </c>
    </row>
    <row r="90" spans="2:47" s="7" customFormat="1" ht="24.95" customHeight="1">
      <c r="B90" s="118"/>
      <c r="C90" s="119"/>
      <c r="D90" s="120" t="s">
        <v>147</v>
      </c>
      <c r="E90" s="119"/>
      <c r="F90" s="119"/>
      <c r="G90" s="119"/>
      <c r="H90" s="119"/>
      <c r="I90" s="119"/>
      <c r="J90" s="119"/>
      <c r="K90" s="119"/>
      <c r="L90" s="119"/>
      <c r="M90" s="119"/>
      <c r="N90" s="214">
        <f>N114</f>
        <v>0</v>
      </c>
      <c r="O90" s="215"/>
      <c r="P90" s="215"/>
      <c r="Q90" s="215"/>
      <c r="R90" s="121"/>
    </row>
    <row r="91" spans="2:47" s="8" customFormat="1" ht="19.899999999999999" customHeight="1">
      <c r="B91" s="122"/>
      <c r="C91" s="96"/>
      <c r="D91" s="123" t="s">
        <v>1430</v>
      </c>
      <c r="E91" s="96"/>
      <c r="F91" s="96"/>
      <c r="G91" s="96"/>
      <c r="H91" s="96"/>
      <c r="I91" s="96"/>
      <c r="J91" s="96"/>
      <c r="K91" s="96"/>
      <c r="L91" s="96"/>
      <c r="M91" s="96"/>
      <c r="N91" s="195">
        <f>N115</f>
        <v>0</v>
      </c>
      <c r="O91" s="196"/>
      <c r="P91" s="196"/>
      <c r="Q91" s="196"/>
      <c r="R91" s="124"/>
    </row>
    <row r="92" spans="2:47" s="1" customFormat="1" ht="21.75" customHeight="1">
      <c r="B92" s="32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4"/>
    </row>
    <row r="93" spans="2:47" s="1" customFormat="1" ht="29.25" customHeight="1">
      <c r="B93" s="32"/>
      <c r="C93" s="117" t="s">
        <v>167</v>
      </c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213">
        <v>0</v>
      </c>
      <c r="O93" s="233"/>
      <c r="P93" s="233"/>
      <c r="Q93" s="233"/>
      <c r="R93" s="34"/>
      <c r="T93" s="125"/>
      <c r="U93" s="126" t="s">
        <v>38</v>
      </c>
    </row>
    <row r="94" spans="2:47" s="1" customFormat="1" ht="18" customHeight="1">
      <c r="B94" s="32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4"/>
    </row>
    <row r="95" spans="2:47" s="1" customFormat="1" ht="29.25" customHeight="1">
      <c r="B95" s="32"/>
      <c r="C95" s="108" t="s">
        <v>129</v>
      </c>
      <c r="D95" s="109"/>
      <c r="E95" s="109"/>
      <c r="F95" s="109"/>
      <c r="G95" s="109"/>
      <c r="H95" s="109"/>
      <c r="I95" s="109"/>
      <c r="J95" s="109"/>
      <c r="K95" s="109"/>
      <c r="L95" s="200">
        <f>ROUND(SUM(N89+N93),2)</f>
        <v>0</v>
      </c>
      <c r="M95" s="200"/>
      <c r="N95" s="200"/>
      <c r="O95" s="200"/>
      <c r="P95" s="200"/>
      <c r="Q95" s="200"/>
      <c r="R95" s="34"/>
    </row>
    <row r="96" spans="2:47" s="1" customFormat="1" ht="6.95" customHeight="1">
      <c r="B96" s="56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8"/>
    </row>
    <row r="100" spans="2:27" s="1" customFormat="1" ht="6.95" customHeight="1">
      <c r="B100" s="59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1"/>
    </row>
    <row r="101" spans="2:27" s="1" customFormat="1" ht="36.950000000000003" customHeight="1">
      <c r="B101" s="32"/>
      <c r="C101" s="164" t="s">
        <v>168</v>
      </c>
      <c r="D101" s="205"/>
      <c r="E101" s="205"/>
      <c r="F101" s="205"/>
      <c r="G101" s="205"/>
      <c r="H101" s="205"/>
      <c r="I101" s="205"/>
      <c r="J101" s="205"/>
      <c r="K101" s="205"/>
      <c r="L101" s="205"/>
      <c r="M101" s="205"/>
      <c r="N101" s="205"/>
      <c r="O101" s="205"/>
      <c r="P101" s="205"/>
      <c r="Q101" s="205"/>
      <c r="R101" s="34"/>
    </row>
    <row r="102" spans="2:27" s="1" customFormat="1" ht="6.95" customHeight="1">
      <c r="B102" s="32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4"/>
    </row>
    <row r="103" spans="2:27" s="1" customFormat="1" ht="30" customHeight="1">
      <c r="B103" s="32"/>
      <c r="C103" s="29" t="s">
        <v>16</v>
      </c>
      <c r="D103" s="33"/>
      <c r="E103" s="33"/>
      <c r="F103" s="203" t="str">
        <f>F6</f>
        <v xml:space="preserve">Novostavba produkční stáje, hnojiště, jímky </v>
      </c>
      <c r="G103" s="204"/>
      <c r="H103" s="204"/>
      <c r="I103" s="204"/>
      <c r="J103" s="204"/>
      <c r="K103" s="204"/>
      <c r="L103" s="204"/>
      <c r="M103" s="204"/>
      <c r="N103" s="204"/>
      <c r="O103" s="204"/>
      <c r="P103" s="204"/>
      <c r="Q103" s="33"/>
      <c r="R103" s="34"/>
    </row>
    <row r="104" spans="2:27" ht="30" customHeight="1">
      <c r="B104" s="22"/>
      <c r="C104" s="29" t="s">
        <v>136</v>
      </c>
      <c r="D104" s="25"/>
      <c r="E104" s="25"/>
      <c r="F104" s="203" t="s">
        <v>1428</v>
      </c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25"/>
      <c r="R104" s="23"/>
    </row>
    <row r="105" spans="2:27" s="1" customFormat="1" ht="36.950000000000003" customHeight="1">
      <c r="B105" s="32"/>
      <c r="C105" s="66" t="s">
        <v>138</v>
      </c>
      <c r="D105" s="33"/>
      <c r="E105" s="33"/>
      <c r="F105" s="180" t="str">
        <f>F8</f>
        <v>SO 05-1 - Stavební náklady</v>
      </c>
      <c r="G105" s="205"/>
      <c r="H105" s="205"/>
      <c r="I105" s="205"/>
      <c r="J105" s="205"/>
      <c r="K105" s="205"/>
      <c r="L105" s="205"/>
      <c r="M105" s="205"/>
      <c r="N105" s="205"/>
      <c r="O105" s="205"/>
      <c r="P105" s="205"/>
      <c r="Q105" s="33"/>
      <c r="R105" s="34"/>
    </row>
    <row r="106" spans="2:27" s="1" customFormat="1" ht="6.95" customHeight="1">
      <c r="B106" s="32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4"/>
    </row>
    <row r="107" spans="2:27" s="1" customFormat="1" ht="18" customHeight="1">
      <c r="B107" s="32"/>
      <c r="C107" s="29" t="s">
        <v>21</v>
      </c>
      <c r="D107" s="33"/>
      <c r="E107" s="33"/>
      <c r="F107" s="27" t="str">
        <f>F10</f>
        <v>Sedlice</v>
      </c>
      <c r="G107" s="33"/>
      <c r="H107" s="33"/>
      <c r="I107" s="33"/>
      <c r="J107" s="33"/>
      <c r="K107" s="29" t="s">
        <v>23</v>
      </c>
      <c r="L107" s="33"/>
      <c r="M107" s="206" t="str">
        <f>IF(O10="","",O10)</f>
        <v/>
      </c>
      <c r="N107" s="206"/>
      <c r="O107" s="206"/>
      <c r="P107" s="206"/>
      <c r="Q107" s="33"/>
      <c r="R107" s="34"/>
    </row>
    <row r="108" spans="2:27" s="1" customFormat="1" ht="6.95" customHeight="1">
      <c r="B108" s="32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4"/>
    </row>
    <row r="109" spans="2:27" s="1" customFormat="1" ht="15">
      <c r="B109" s="32"/>
      <c r="C109" s="29" t="s">
        <v>26</v>
      </c>
      <c r="D109" s="33"/>
      <c r="E109" s="33"/>
      <c r="F109" s="27" t="str">
        <f>E13</f>
        <v xml:space="preserve"> </v>
      </c>
      <c r="G109" s="33"/>
      <c r="H109" s="33"/>
      <c r="I109" s="33"/>
      <c r="J109" s="33"/>
      <c r="K109" s="29" t="s">
        <v>31</v>
      </c>
      <c r="L109" s="33"/>
      <c r="M109" s="166" t="str">
        <f>E19</f>
        <v xml:space="preserve"> </v>
      </c>
      <c r="N109" s="166"/>
      <c r="O109" s="166"/>
      <c r="P109" s="166"/>
      <c r="Q109" s="166"/>
      <c r="R109" s="34"/>
    </row>
    <row r="110" spans="2:27" s="1" customFormat="1" ht="14.45" customHeight="1">
      <c r="B110" s="32"/>
      <c r="C110" s="29" t="s">
        <v>30</v>
      </c>
      <c r="D110" s="33"/>
      <c r="E110" s="33"/>
      <c r="F110" s="27" t="str">
        <f>IF(E16="","",E16)</f>
        <v/>
      </c>
      <c r="G110" s="33"/>
      <c r="H110" s="33"/>
      <c r="I110" s="33"/>
      <c r="J110" s="33"/>
      <c r="K110" s="29" t="s">
        <v>33</v>
      </c>
      <c r="L110" s="33"/>
      <c r="M110" s="166"/>
      <c r="N110" s="166"/>
      <c r="O110" s="166"/>
      <c r="P110" s="166"/>
      <c r="Q110" s="166"/>
      <c r="R110" s="34"/>
    </row>
    <row r="111" spans="2:27" s="1" customFormat="1" ht="10.35" customHeight="1">
      <c r="B111" s="32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4"/>
    </row>
    <row r="112" spans="2:27" s="9" customFormat="1" ht="29.25" customHeight="1">
      <c r="B112" s="127"/>
      <c r="C112" s="128" t="s">
        <v>169</v>
      </c>
      <c r="D112" s="129" t="s">
        <v>170</v>
      </c>
      <c r="E112" s="129" t="s">
        <v>56</v>
      </c>
      <c r="F112" s="216" t="s">
        <v>171</v>
      </c>
      <c r="G112" s="216"/>
      <c r="H112" s="216"/>
      <c r="I112" s="216"/>
      <c r="J112" s="129" t="s">
        <v>172</v>
      </c>
      <c r="K112" s="129" t="s">
        <v>173</v>
      </c>
      <c r="L112" s="217" t="s">
        <v>174</v>
      </c>
      <c r="M112" s="217"/>
      <c r="N112" s="216" t="s">
        <v>144</v>
      </c>
      <c r="O112" s="216"/>
      <c r="P112" s="216"/>
      <c r="Q112" s="218"/>
      <c r="R112" s="130"/>
      <c r="T112" s="73" t="s">
        <v>175</v>
      </c>
      <c r="U112" s="74" t="s">
        <v>38</v>
      </c>
      <c r="V112" s="74" t="s">
        <v>176</v>
      </c>
      <c r="W112" s="74" t="s">
        <v>177</v>
      </c>
      <c r="X112" s="74" t="s">
        <v>178</v>
      </c>
      <c r="Y112" s="74" t="s">
        <v>179</v>
      </c>
      <c r="Z112" s="74" t="s">
        <v>180</v>
      </c>
      <c r="AA112" s="75" t="s">
        <v>181</v>
      </c>
    </row>
    <row r="113" spans="2:65" s="1" customFormat="1" ht="29.25" customHeight="1">
      <c r="B113" s="32"/>
      <c r="C113" s="77" t="s">
        <v>140</v>
      </c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221">
        <f>BK113</f>
        <v>0</v>
      </c>
      <c r="O113" s="222"/>
      <c r="P113" s="222"/>
      <c r="Q113" s="222"/>
      <c r="R113" s="34"/>
      <c r="T113" s="76"/>
      <c r="U113" s="48"/>
      <c r="V113" s="48"/>
      <c r="W113" s="131">
        <f>W114</f>
        <v>1190.473962</v>
      </c>
      <c r="X113" s="48"/>
      <c r="Y113" s="131">
        <f>Y114</f>
        <v>17.019659000000001</v>
      </c>
      <c r="Z113" s="48"/>
      <c r="AA113" s="132">
        <f>AA114</f>
        <v>0</v>
      </c>
      <c r="AT113" s="18" t="s">
        <v>73</v>
      </c>
      <c r="AU113" s="18" t="s">
        <v>146</v>
      </c>
      <c r="BK113" s="133">
        <f>BK114</f>
        <v>0</v>
      </c>
    </row>
    <row r="114" spans="2:65" s="10" customFormat="1" ht="37.35" customHeight="1">
      <c r="B114" s="134"/>
      <c r="C114" s="135"/>
      <c r="D114" s="136" t="s">
        <v>147</v>
      </c>
      <c r="E114" s="136"/>
      <c r="F114" s="136"/>
      <c r="G114" s="136"/>
      <c r="H114" s="136"/>
      <c r="I114" s="136"/>
      <c r="J114" s="136"/>
      <c r="K114" s="136"/>
      <c r="L114" s="136"/>
      <c r="M114" s="136"/>
      <c r="N114" s="223">
        <f>BK114</f>
        <v>0</v>
      </c>
      <c r="O114" s="214"/>
      <c r="P114" s="214"/>
      <c r="Q114" s="214"/>
      <c r="R114" s="137"/>
      <c r="T114" s="138"/>
      <c r="U114" s="135"/>
      <c r="V114" s="135"/>
      <c r="W114" s="139">
        <f>W115</f>
        <v>1190.473962</v>
      </c>
      <c r="X114" s="135"/>
      <c r="Y114" s="139">
        <f>Y115</f>
        <v>17.019659000000001</v>
      </c>
      <c r="Z114" s="135"/>
      <c r="AA114" s="140">
        <f>AA115</f>
        <v>0</v>
      </c>
      <c r="AR114" s="141" t="s">
        <v>20</v>
      </c>
      <c r="AT114" s="142" t="s">
        <v>73</v>
      </c>
      <c r="AU114" s="142" t="s">
        <v>74</v>
      </c>
      <c r="AY114" s="141" t="s">
        <v>182</v>
      </c>
      <c r="BK114" s="143">
        <f>BK115</f>
        <v>0</v>
      </c>
    </row>
    <row r="115" spans="2:65" s="10" customFormat="1" ht="19.899999999999999" customHeight="1">
      <c r="B115" s="134"/>
      <c r="C115" s="135"/>
      <c r="D115" s="144" t="s">
        <v>1430</v>
      </c>
      <c r="E115" s="144"/>
      <c r="F115" s="144"/>
      <c r="G115" s="144"/>
      <c r="H115" s="144"/>
      <c r="I115" s="144"/>
      <c r="J115" s="144"/>
      <c r="K115" s="144"/>
      <c r="L115" s="144"/>
      <c r="M115" s="144"/>
      <c r="N115" s="224">
        <f>BK115</f>
        <v>0</v>
      </c>
      <c r="O115" s="225"/>
      <c r="P115" s="225"/>
      <c r="Q115" s="225"/>
      <c r="R115" s="137"/>
      <c r="T115" s="138"/>
      <c r="U115" s="135"/>
      <c r="V115" s="135"/>
      <c r="W115" s="139">
        <f>SUM(W116:W133)</f>
        <v>1190.473962</v>
      </c>
      <c r="X115" s="135"/>
      <c r="Y115" s="139">
        <f>SUM(Y116:Y133)</f>
        <v>17.019659000000001</v>
      </c>
      <c r="Z115" s="135"/>
      <c r="AA115" s="140">
        <f>SUM(AA116:AA133)</f>
        <v>0</v>
      </c>
      <c r="AR115" s="141" t="s">
        <v>20</v>
      </c>
      <c r="AT115" s="142" t="s">
        <v>73</v>
      </c>
      <c r="AU115" s="142" t="s">
        <v>20</v>
      </c>
      <c r="AY115" s="141" t="s">
        <v>182</v>
      </c>
      <c r="BK115" s="143">
        <f>SUM(BK116:BK133)</f>
        <v>0</v>
      </c>
    </row>
    <row r="116" spans="2:65" s="1" customFormat="1" ht="31.5" customHeight="1">
      <c r="B116" s="145"/>
      <c r="C116" s="146" t="s">
        <v>20</v>
      </c>
      <c r="D116" s="146" t="s">
        <v>183</v>
      </c>
      <c r="E116" s="147" t="s">
        <v>425</v>
      </c>
      <c r="F116" s="219" t="s">
        <v>426</v>
      </c>
      <c r="G116" s="219"/>
      <c r="H116" s="219"/>
      <c r="I116" s="219"/>
      <c r="J116" s="148" t="s">
        <v>186</v>
      </c>
      <c r="K116" s="149">
        <v>367.21800000000002</v>
      </c>
      <c r="L116" s="220"/>
      <c r="M116" s="220"/>
      <c r="N116" s="220">
        <f t="shared" ref="N116:N133" si="0">ROUND(L116*K116,2)</f>
        <v>0</v>
      </c>
      <c r="O116" s="220"/>
      <c r="P116" s="220"/>
      <c r="Q116" s="220"/>
      <c r="R116" s="150"/>
      <c r="T116" s="151" t="s">
        <v>5</v>
      </c>
      <c r="U116" s="41" t="s">
        <v>39</v>
      </c>
      <c r="V116" s="152">
        <v>1.2110000000000001</v>
      </c>
      <c r="W116" s="152">
        <f t="shared" ref="W116:W133" si="1">V116*K116</f>
        <v>444.70099800000003</v>
      </c>
      <c r="X116" s="152">
        <v>0</v>
      </c>
      <c r="Y116" s="152">
        <f t="shared" ref="Y116:Y133" si="2">X116*K116</f>
        <v>0</v>
      </c>
      <c r="Z116" s="152">
        <v>0</v>
      </c>
      <c r="AA116" s="153">
        <f t="shared" ref="AA116:AA133" si="3">Z116*K116</f>
        <v>0</v>
      </c>
      <c r="AR116" s="18" t="s">
        <v>241</v>
      </c>
      <c r="AT116" s="18" t="s">
        <v>183</v>
      </c>
      <c r="AU116" s="18" t="s">
        <v>85</v>
      </c>
      <c r="AY116" s="18" t="s">
        <v>182</v>
      </c>
      <c r="BE116" s="154">
        <f t="shared" ref="BE116:BE133" si="4">IF(U116="základní",N116,0)</f>
        <v>0</v>
      </c>
      <c r="BF116" s="154">
        <f t="shared" ref="BF116:BF133" si="5">IF(U116="snížená",N116,0)</f>
        <v>0</v>
      </c>
      <c r="BG116" s="154">
        <f t="shared" ref="BG116:BG133" si="6">IF(U116="zákl. přenesená",N116,0)</f>
        <v>0</v>
      </c>
      <c r="BH116" s="154">
        <f t="shared" ref="BH116:BH133" si="7">IF(U116="sníž. přenesená",N116,0)</f>
        <v>0</v>
      </c>
      <c r="BI116" s="154">
        <f t="shared" ref="BI116:BI133" si="8">IF(U116="nulová",N116,0)</f>
        <v>0</v>
      </c>
      <c r="BJ116" s="18" t="s">
        <v>20</v>
      </c>
      <c r="BK116" s="154">
        <f t="shared" ref="BK116:BK133" si="9">ROUND(L116*K116,2)</f>
        <v>0</v>
      </c>
      <c r="BL116" s="18" t="s">
        <v>241</v>
      </c>
      <c r="BM116" s="18" t="s">
        <v>1431</v>
      </c>
    </row>
    <row r="117" spans="2:65" s="1" customFormat="1" ht="31.5" customHeight="1">
      <c r="B117" s="145"/>
      <c r="C117" s="146" t="s">
        <v>85</v>
      </c>
      <c r="D117" s="146" t="s">
        <v>183</v>
      </c>
      <c r="E117" s="147" t="s">
        <v>204</v>
      </c>
      <c r="F117" s="219" t="s">
        <v>205</v>
      </c>
      <c r="G117" s="219"/>
      <c r="H117" s="219"/>
      <c r="I117" s="219"/>
      <c r="J117" s="148" t="s">
        <v>186</v>
      </c>
      <c r="K117" s="149">
        <v>367.21800000000002</v>
      </c>
      <c r="L117" s="220"/>
      <c r="M117" s="220"/>
      <c r="N117" s="220">
        <f t="shared" si="0"/>
        <v>0</v>
      </c>
      <c r="O117" s="220"/>
      <c r="P117" s="220"/>
      <c r="Q117" s="220"/>
      <c r="R117" s="150"/>
      <c r="T117" s="151" t="s">
        <v>5</v>
      </c>
      <c r="U117" s="41" t="s">
        <v>39</v>
      </c>
      <c r="V117" s="152">
        <v>0.65400000000000003</v>
      </c>
      <c r="W117" s="152">
        <f t="shared" si="1"/>
        <v>240.16057200000003</v>
      </c>
      <c r="X117" s="152">
        <v>0</v>
      </c>
      <c r="Y117" s="152">
        <f t="shared" si="2"/>
        <v>0</v>
      </c>
      <c r="Z117" s="152">
        <v>0</v>
      </c>
      <c r="AA117" s="153">
        <f t="shared" si="3"/>
        <v>0</v>
      </c>
      <c r="AR117" s="18" t="s">
        <v>187</v>
      </c>
      <c r="AT117" s="18" t="s">
        <v>183</v>
      </c>
      <c r="AU117" s="18" t="s">
        <v>85</v>
      </c>
      <c r="AY117" s="18" t="s">
        <v>182</v>
      </c>
      <c r="BE117" s="154">
        <f t="shared" si="4"/>
        <v>0</v>
      </c>
      <c r="BF117" s="154">
        <f t="shared" si="5"/>
        <v>0</v>
      </c>
      <c r="BG117" s="154">
        <f t="shared" si="6"/>
        <v>0</v>
      </c>
      <c r="BH117" s="154">
        <f t="shared" si="7"/>
        <v>0</v>
      </c>
      <c r="BI117" s="154">
        <f t="shared" si="8"/>
        <v>0</v>
      </c>
      <c r="BJ117" s="18" t="s">
        <v>20</v>
      </c>
      <c r="BK117" s="154">
        <f t="shared" si="9"/>
        <v>0</v>
      </c>
      <c r="BL117" s="18" t="s">
        <v>187</v>
      </c>
      <c r="BM117" s="18" t="s">
        <v>1432</v>
      </c>
    </row>
    <row r="118" spans="2:65" s="1" customFormat="1" ht="31.5" customHeight="1">
      <c r="B118" s="145"/>
      <c r="C118" s="146" t="s">
        <v>192</v>
      </c>
      <c r="D118" s="146" t="s">
        <v>183</v>
      </c>
      <c r="E118" s="147" t="s">
        <v>231</v>
      </c>
      <c r="F118" s="219" t="s">
        <v>232</v>
      </c>
      <c r="G118" s="219"/>
      <c r="H118" s="219"/>
      <c r="I118" s="219"/>
      <c r="J118" s="148" t="s">
        <v>186</v>
      </c>
      <c r="K118" s="149">
        <v>139.82400000000001</v>
      </c>
      <c r="L118" s="220"/>
      <c r="M118" s="220"/>
      <c r="N118" s="220">
        <f t="shared" si="0"/>
        <v>0</v>
      </c>
      <c r="O118" s="220"/>
      <c r="P118" s="220"/>
      <c r="Q118" s="220"/>
      <c r="R118" s="150"/>
      <c r="T118" s="151" t="s">
        <v>5</v>
      </c>
      <c r="U118" s="41" t="s">
        <v>39</v>
      </c>
      <c r="V118" s="152">
        <v>8.3000000000000004E-2</v>
      </c>
      <c r="W118" s="152">
        <f t="shared" si="1"/>
        <v>11.605392000000002</v>
      </c>
      <c r="X118" s="152">
        <v>0</v>
      </c>
      <c r="Y118" s="152">
        <f t="shared" si="2"/>
        <v>0</v>
      </c>
      <c r="Z118" s="152">
        <v>0</v>
      </c>
      <c r="AA118" s="153">
        <f t="shared" si="3"/>
        <v>0</v>
      </c>
      <c r="AR118" s="18" t="s">
        <v>187</v>
      </c>
      <c r="AT118" s="18" t="s">
        <v>183</v>
      </c>
      <c r="AU118" s="18" t="s">
        <v>85</v>
      </c>
      <c r="AY118" s="18" t="s">
        <v>182</v>
      </c>
      <c r="BE118" s="154">
        <f t="shared" si="4"/>
        <v>0</v>
      </c>
      <c r="BF118" s="154">
        <f t="shared" si="5"/>
        <v>0</v>
      </c>
      <c r="BG118" s="154">
        <f t="shared" si="6"/>
        <v>0</v>
      </c>
      <c r="BH118" s="154">
        <f t="shared" si="7"/>
        <v>0</v>
      </c>
      <c r="BI118" s="154">
        <f t="shared" si="8"/>
        <v>0</v>
      </c>
      <c r="BJ118" s="18" t="s">
        <v>20</v>
      </c>
      <c r="BK118" s="154">
        <f t="shared" si="9"/>
        <v>0</v>
      </c>
      <c r="BL118" s="18" t="s">
        <v>187</v>
      </c>
      <c r="BM118" s="18" t="s">
        <v>1433</v>
      </c>
    </row>
    <row r="119" spans="2:65" s="1" customFormat="1" ht="22.5" customHeight="1">
      <c r="B119" s="145"/>
      <c r="C119" s="146" t="s">
        <v>187</v>
      </c>
      <c r="D119" s="146" t="s">
        <v>183</v>
      </c>
      <c r="E119" s="147" t="s">
        <v>435</v>
      </c>
      <c r="F119" s="219" t="s">
        <v>436</v>
      </c>
      <c r="G119" s="219"/>
      <c r="H119" s="219"/>
      <c r="I119" s="219"/>
      <c r="J119" s="148" t="s">
        <v>186</v>
      </c>
      <c r="K119" s="149">
        <v>227.39400000000001</v>
      </c>
      <c r="L119" s="220"/>
      <c r="M119" s="220"/>
      <c r="N119" s="220">
        <f t="shared" si="0"/>
        <v>0</v>
      </c>
      <c r="O119" s="220"/>
      <c r="P119" s="220"/>
      <c r="Q119" s="220"/>
      <c r="R119" s="150"/>
      <c r="T119" s="151" t="s">
        <v>5</v>
      </c>
      <c r="U119" s="41" t="s">
        <v>39</v>
      </c>
      <c r="V119" s="152">
        <v>0</v>
      </c>
      <c r="W119" s="152">
        <f t="shared" si="1"/>
        <v>0</v>
      </c>
      <c r="X119" s="152">
        <v>0</v>
      </c>
      <c r="Y119" s="152">
        <f t="shared" si="2"/>
        <v>0</v>
      </c>
      <c r="Z119" s="152">
        <v>0</v>
      </c>
      <c r="AA119" s="153">
        <f t="shared" si="3"/>
        <v>0</v>
      </c>
      <c r="AR119" s="18" t="s">
        <v>187</v>
      </c>
      <c r="AT119" s="18" t="s">
        <v>183</v>
      </c>
      <c r="AU119" s="18" t="s">
        <v>85</v>
      </c>
      <c r="AY119" s="18" t="s">
        <v>182</v>
      </c>
      <c r="BE119" s="154">
        <f t="shared" si="4"/>
        <v>0</v>
      </c>
      <c r="BF119" s="154">
        <f t="shared" si="5"/>
        <v>0</v>
      </c>
      <c r="BG119" s="154">
        <f t="shared" si="6"/>
        <v>0</v>
      </c>
      <c r="BH119" s="154">
        <f t="shared" si="7"/>
        <v>0</v>
      </c>
      <c r="BI119" s="154">
        <f t="shared" si="8"/>
        <v>0</v>
      </c>
      <c r="BJ119" s="18" t="s">
        <v>20</v>
      </c>
      <c r="BK119" s="154">
        <f t="shared" si="9"/>
        <v>0</v>
      </c>
      <c r="BL119" s="18" t="s">
        <v>187</v>
      </c>
      <c r="BM119" s="18" t="s">
        <v>1434</v>
      </c>
    </row>
    <row r="120" spans="2:65" s="1" customFormat="1" ht="31.5" customHeight="1">
      <c r="B120" s="145"/>
      <c r="C120" s="146" t="s">
        <v>199</v>
      </c>
      <c r="D120" s="146" t="s">
        <v>183</v>
      </c>
      <c r="E120" s="147" t="s">
        <v>439</v>
      </c>
      <c r="F120" s="219" t="s">
        <v>440</v>
      </c>
      <c r="G120" s="219"/>
      <c r="H120" s="219"/>
      <c r="I120" s="219"/>
      <c r="J120" s="148" t="s">
        <v>186</v>
      </c>
      <c r="K120" s="149">
        <v>116.28</v>
      </c>
      <c r="L120" s="220"/>
      <c r="M120" s="220"/>
      <c r="N120" s="220">
        <f t="shared" si="0"/>
        <v>0</v>
      </c>
      <c r="O120" s="220"/>
      <c r="P120" s="220"/>
      <c r="Q120" s="220"/>
      <c r="R120" s="150"/>
      <c r="T120" s="151" t="s">
        <v>5</v>
      </c>
      <c r="U120" s="41" t="s">
        <v>39</v>
      </c>
      <c r="V120" s="152">
        <v>1.6950000000000001</v>
      </c>
      <c r="W120" s="152">
        <f t="shared" si="1"/>
        <v>197.09460000000001</v>
      </c>
      <c r="X120" s="152">
        <v>0</v>
      </c>
      <c r="Y120" s="152">
        <f t="shared" si="2"/>
        <v>0</v>
      </c>
      <c r="Z120" s="152">
        <v>0</v>
      </c>
      <c r="AA120" s="153">
        <f t="shared" si="3"/>
        <v>0</v>
      </c>
      <c r="AR120" s="18" t="s">
        <v>434</v>
      </c>
      <c r="AT120" s="18" t="s">
        <v>183</v>
      </c>
      <c r="AU120" s="18" t="s">
        <v>85</v>
      </c>
      <c r="AY120" s="18" t="s">
        <v>182</v>
      </c>
      <c r="BE120" s="154">
        <f t="shared" si="4"/>
        <v>0</v>
      </c>
      <c r="BF120" s="154">
        <f t="shared" si="5"/>
        <v>0</v>
      </c>
      <c r="BG120" s="154">
        <f t="shared" si="6"/>
        <v>0</v>
      </c>
      <c r="BH120" s="154">
        <f t="shared" si="7"/>
        <v>0</v>
      </c>
      <c r="BI120" s="154">
        <f t="shared" si="8"/>
        <v>0</v>
      </c>
      <c r="BJ120" s="18" t="s">
        <v>20</v>
      </c>
      <c r="BK120" s="154">
        <f t="shared" si="9"/>
        <v>0</v>
      </c>
      <c r="BL120" s="18" t="s">
        <v>434</v>
      </c>
      <c r="BM120" s="18" t="s">
        <v>1435</v>
      </c>
    </row>
    <row r="121" spans="2:65" s="1" customFormat="1" ht="31.5" customHeight="1">
      <c r="B121" s="145"/>
      <c r="C121" s="146" t="s">
        <v>203</v>
      </c>
      <c r="D121" s="146" t="s">
        <v>183</v>
      </c>
      <c r="E121" s="147" t="s">
        <v>1436</v>
      </c>
      <c r="F121" s="219" t="s">
        <v>1437</v>
      </c>
      <c r="G121" s="219"/>
      <c r="H121" s="219"/>
      <c r="I121" s="219"/>
      <c r="J121" s="148" t="s">
        <v>445</v>
      </c>
      <c r="K121" s="149">
        <v>98.1</v>
      </c>
      <c r="L121" s="220"/>
      <c r="M121" s="220"/>
      <c r="N121" s="220">
        <f t="shared" si="0"/>
        <v>0</v>
      </c>
      <c r="O121" s="220"/>
      <c r="P121" s="220"/>
      <c r="Q121" s="220"/>
      <c r="R121" s="150"/>
      <c r="T121" s="151" t="s">
        <v>5</v>
      </c>
      <c r="U121" s="41" t="s">
        <v>39</v>
      </c>
      <c r="V121" s="152">
        <v>0.15</v>
      </c>
      <c r="W121" s="152">
        <f t="shared" si="1"/>
        <v>14.714999999999998</v>
      </c>
      <c r="X121" s="152">
        <v>1.0000000000000001E-5</v>
      </c>
      <c r="Y121" s="152">
        <f t="shared" si="2"/>
        <v>9.810000000000001E-4</v>
      </c>
      <c r="Z121" s="152">
        <v>0</v>
      </c>
      <c r="AA121" s="153">
        <f t="shared" si="3"/>
        <v>0</v>
      </c>
      <c r="AR121" s="18" t="s">
        <v>241</v>
      </c>
      <c r="AT121" s="18" t="s">
        <v>183</v>
      </c>
      <c r="AU121" s="18" t="s">
        <v>85</v>
      </c>
      <c r="AY121" s="18" t="s">
        <v>182</v>
      </c>
      <c r="BE121" s="154">
        <f t="shared" si="4"/>
        <v>0</v>
      </c>
      <c r="BF121" s="154">
        <f t="shared" si="5"/>
        <v>0</v>
      </c>
      <c r="BG121" s="154">
        <f t="shared" si="6"/>
        <v>0</v>
      </c>
      <c r="BH121" s="154">
        <f t="shared" si="7"/>
        <v>0</v>
      </c>
      <c r="BI121" s="154">
        <f t="shared" si="8"/>
        <v>0</v>
      </c>
      <c r="BJ121" s="18" t="s">
        <v>20</v>
      </c>
      <c r="BK121" s="154">
        <f t="shared" si="9"/>
        <v>0</v>
      </c>
      <c r="BL121" s="18" t="s">
        <v>241</v>
      </c>
      <c r="BM121" s="18" t="s">
        <v>1438</v>
      </c>
    </row>
    <row r="122" spans="2:65" s="1" customFormat="1" ht="31.5" customHeight="1">
      <c r="B122" s="145"/>
      <c r="C122" s="146" t="s">
        <v>207</v>
      </c>
      <c r="D122" s="146" t="s">
        <v>183</v>
      </c>
      <c r="E122" s="147" t="s">
        <v>1439</v>
      </c>
      <c r="F122" s="219" t="s">
        <v>1440</v>
      </c>
      <c r="G122" s="219"/>
      <c r="H122" s="219"/>
      <c r="I122" s="219"/>
      <c r="J122" s="148" t="s">
        <v>562</v>
      </c>
      <c r="K122" s="149">
        <v>3</v>
      </c>
      <c r="L122" s="220"/>
      <c r="M122" s="220"/>
      <c r="N122" s="220">
        <f t="shared" si="0"/>
        <v>0</v>
      </c>
      <c r="O122" s="220"/>
      <c r="P122" s="220"/>
      <c r="Q122" s="220"/>
      <c r="R122" s="150"/>
      <c r="T122" s="151" t="s">
        <v>5</v>
      </c>
      <c r="U122" s="41" t="s">
        <v>39</v>
      </c>
      <c r="V122" s="152">
        <v>0</v>
      </c>
      <c r="W122" s="152">
        <f t="shared" si="1"/>
        <v>0</v>
      </c>
      <c r="X122" s="152">
        <v>0</v>
      </c>
      <c r="Y122" s="152">
        <f t="shared" si="2"/>
        <v>0</v>
      </c>
      <c r="Z122" s="152">
        <v>0</v>
      </c>
      <c r="AA122" s="153">
        <f t="shared" si="3"/>
        <v>0</v>
      </c>
      <c r="AR122" s="18" t="s">
        <v>187</v>
      </c>
      <c r="AT122" s="18" t="s">
        <v>183</v>
      </c>
      <c r="AU122" s="18" t="s">
        <v>85</v>
      </c>
      <c r="AY122" s="18" t="s">
        <v>182</v>
      </c>
      <c r="BE122" s="154">
        <f t="shared" si="4"/>
        <v>0</v>
      </c>
      <c r="BF122" s="154">
        <f t="shared" si="5"/>
        <v>0</v>
      </c>
      <c r="BG122" s="154">
        <f t="shared" si="6"/>
        <v>0</v>
      </c>
      <c r="BH122" s="154">
        <f t="shared" si="7"/>
        <v>0</v>
      </c>
      <c r="BI122" s="154">
        <f t="shared" si="8"/>
        <v>0</v>
      </c>
      <c r="BJ122" s="18" t="s">
        <v>20</v>
      </c>
      <c r="BK122" s="154">
        <f t="shared" si="9"/>
        <v>0</v>
      </c>
      <c r="BL122" s="18" t="s">
        <v>187</v>
      </c>
      <c r="BM122" s="18" t="s">
        <v>1441</v>
      </c>
    </row>
    <row r="123" spans="2:65" s="1" customFormat="1" ht="31.5" customHeight="1">
      <c r="B123" s="145"/>
      <c r="C123" s="146" t="s">
        <v>211</v>
      </c>
      <c r="D123" s="146" t="s">
        <v>183</v>
      </c>
      <c r="E123" s="147" t="s">
        <v>1442</v>
      </c>
      <c r="F123" s="219" t="s">
        <v>1443</v>
      </c>
      <c r="G123" s="219"/>
      <c r="H123" s="219"/>
      <c r="I123" s="219"/>
      <c r="J123" s="148" t="s">
        <v>445</v>
      </c>
      <c r="K123" s="149">
        <v>98.1</v>
      </c>
      <c r="L123" s="220"/>
      <c r="M123" s="220"/>
      <c r="N123" s="220">
        <f t="shared" si="0"/>
        <v>0</v>
      </c>
      <c r="O123" s="220"/>
      <c r="P123" s="220"/>
      <c r="Q123" s="220"/>
      <c r="R123" s="150"/>
      <c r="T123" s="151" t="s">
        <v>5</v>
      </c>
      <c r="U123" s="41" t="s">
        <v>39</v>
      </c>
      <c r="V123" s="152">
        <v>0.33</v>
      </c>
      <c r="W123" s="152">
        <f t="shared" si="1"/>
        <v>32.372999999999998</v>
      </c>
      <c r="X123" s="152">
        <v>0</v>
      </c>
      <c r="Y123" s="152">
        <f t="shared" si="2"/>
        <v>0</v>
      </c>
      <c r="Z123" s="152">
        <v>0</v>
      </c>
      <c r="AA123" s="153">
        <f t="shared" si="3"/>
        <v>0</v>
      </c>
      <c r="AR123" s="18" t="s">
        <v>187</v>
      </c>
      <c r="AT123" s="18" t="s">
        <v>183</v>
      </c>
      <c r="AU123" s="18" t="s">
        <v>85</v>
      </c>
      <c r="AY123" s="18" t="s">
        <v>182</v>
      </c>
      <c r="BE123" s="154">
        <f t="shared" si="4"/>
        <v>0</v>
      </c>
      <c r="BF123" s="154">
        <f t="shared" si="5"/>
        <v>0</v>
      </c>
      <c r="BG123" s="154">
        <f t="shared" si="6"/>
        <v>0</v>
      </c>
      <c r="BH123" s="154">
        <f t="shared" si="7"/>
        <v>0</v>
      </c>
      <c r="BI123" s="154">
        <f t="shared" si="8"/>
        <v>0</v>
      </c>
      <c r="BJ123" s="18" t="s">
        <v>20</v>
      </c>
      <c r="BK123" s="154">
        <f t="shared" si="9"/>
        <v>0</v>
      </c>
      <c r="BL123" s="18" t="s">
        <v>187</v>
      </c>
      <c r="BM123" s="18" t="s">
        <v>1444</v>
      </c>
    </row>
    <row r="124" spans="2:65" s="1" customFormat="1" ht="31.5" customHeight="1">
      <c r="B124" s="145"/>
      <c r="C124" s="155" t="s">
        <v>215</v>
      </c>
      <c r="D124" s="155" t="s">
        <v>327</v>
      </c>
      <c r="E124" s="156" t="s">
        <v>1445</v>
      </c>
      <c r="F124" s="226" t="s">
        <v>1446</v>
      </c>
      <c r="G124" s="226"/>
      <c r="H124" s="226"/>
      <c r="I124" s="226"/>
      <c r="J124" s="157" t="s">
        <v>445</v>
      </c>
      <c r="K124" s="158">
        <v>98.1</v>
      </c>
      <c r="L124" s="227"/>
      <c r="M124" s="227"/>
      <c r="N124" s="227">
        <f t="shared" si="0"/>
        <v>0</v>
      </c>
      <c r="O124" s="220"/>
      <c r="P124" s="220"/>
      <c r="Q124" s="220"/>
      <c r="R124" s="150"/>
      <c r="T124" s="151" t="s">
        <v>5</v>
      </c>
      <c r="U124" s="41" t="s">
        <v>39</v>
      </c>
      <c r="V124" s="152">
        <v>0</v>
      </c>
      <c r="W124" s="152">
        <f t="shared" si="1"/>
        <v>0</v>
      </c>
      <c r="X124" s="152">
        <v>3.1800000000000001E-3</v>
      </c>
      <c r="Y124" s="152">
        <f t="shared" si="2"/>
        <v>0.31195800000000001</v>
      </c>
      <c r="Z124" s="152">
        <v>0</v>
      </c>
      <c r="AA124" s="153">
        <f t="shared" si="3"/>
        <v>0</v>
      </c>
      <c r="AR124" s="18" t="s">
        <v>211</v>
      </c>
      <c r="AT124" s="18" t="s">
        <v>327</v>
      </c>
      <c r="AU124" s="18" t="s">
        <v>85</v>
      </c>
      <c r="AY124" s="18" t="s">
        <v>182</v>
      </c>
      <c r="BE124" s="154">
        <f t="shared" si="4"/>
        <v>0</v>
      </c>
      <c r="BF124" s="154">
        <f t="shared" si="5"/>
        <v>0</v>
      </c>
      <c r="BG124" s="154">
        <f t="shared" si="6"/>
        <v>0</v>
      </c>
      <c r="BH124" s="154">
        <f t="shared" si="7"/>
        <v>0</v>
      </c>
      <c r="BI124" s="154">
        <f t="shared" si="8"/>
        <v>0</v>
      </c>
      <c r="BJ124" s="18" t="s">
        <v>20</v>
      </c>
      <c r="BK124" s="154">
        <f t="shared" si="9"/>
        <v>0</v>
      </c>
      <c r="BL124" s="18" t="s">
        <v>187</v>
      </c>
      <c r="BM124" s="18" t="s">
        <v>1447</v>
      </c>
    </row>
    <row r="125" spans="2:65" s="1" customFormat="1" ht="22.5" customHeight="1">
      <c r="B125" s="145"/>
      <c r="C125" s="146" t="s">
        <v>24</v>
      </c>
      <c r="D125" s="146" t="s">
        <v>183</v>
      </c>
      <c r="E125" s="147" t="s">
        <v>1448</v>
      </c>
      <c r="F125" s="219" t="s">
        <v>1449</v>
      </c>
      <c r="G125" s="219"/>
      <c r="H125" s="219"/>
      <c r="I125" s="219"/>
      <c r="J125" s="148" t="s">
        <v>445</v>
      </c>
      <c r="K125" s="149">
        <v>98.1</v>
      </c>
      <c r="L125" s="220"/>
      <c r="M125" s="220"/>
      <c r="N125" s="220">
        <f t="shared" si="0"/>
        <v>0</v>
      </c>
      <c r="O125" s="220"/>
      <c r="P125" s="220"/>
      <c r="Q125" s="220"/>
      <c r="R125" s="150"/>
      <c r="T125" s="151" t="s">
        <v>5</v>
      </c>
      <c r="U125" s="41" t="s">
        <v>39</v>
      </c>
      <c r="V125" s="152">
        <v>4.3999999999999997E-2</v>
      </c>
      <c r="W125" s="152">
        <f t="shared" si="1"/>
        <v>4.3163999999999998</v>
      </c>
      <c r="X125" s="152">
        <v>0</v>
      </c>
      <c r="Y125" s="152">
        <f t="shared" si="2"/>
        <v>0</v>
      </c>
      <c r="Z125" s="152">
        <v>0</v>
      </c>
      <c r="AA125" s="153">
        <f t="shared" si="3"/>
        <v>0</v>
      </c>
      <c r="AR125" s="18" t="s">
        <v>434</v>
      </c>
      <c r="AT125" s="18" t="s">
        <v>183</v>
      </c>
      <c r="AU125" s="18" t="s">
        <v>85</v>
      </c>
      <c r="AY125" s="18" t="s">
        <v>182</v>
      </c>
      <c r="BE125" s="154">
        <f t="shared" si="4"/>
        <v>0</v>
      </c>
      <c r="BF125" s="154">
        <f t="shared" si="5"/>
        <v>0</v>
      </c>
      <c r="BG125" s="154">
        <f t="shared" si="6"/>
        <v>0</v>
      </c>
      <c r="BH125" s="154">
        <f t="shared" si="7"/>
        <v>0</v>
      </c>
      <c r="BI125" s="154">
        <f t="shared" si="8"/>
        <v>0</v>
      </c>
      <c r="BJ125" s="18" t="s">
        <v>20</v>
      </c>
      <c r="BK125" s="154">
        <f t="shared" si="9"/>
        <v>0</v>
      </c>
      <c r="BL125" s="18" t="s">
        <v>434</v>
      </c>
      <c r="BM125" s="18" t="s">
        <v>1450</v>
      </c>
    </row>
    <row r="126" spans="2:65" s="1" customFormat="1" ht="22.5" customHeight="1">
      <c r="B126" s="145"/>
      <c r="C126" s="146" t="s">
        <v>222</v>
      </c>
      <c r="D126" s="146" t="s">
        <v>183</v>
      </c>
      <c r="E126" s="147" t="s">
        <v>1451</v>
      </c>
      <c r="F126" s="219" t="s">
        <v>1452</v>
      </c>
      <c r="G126" s="219"/>
      <c r="H126" s="219"/>
      <c r="I126" s="219"/>
      <c r="J126" s="148" t="s">
        <v>445</v>
      </c>
      <c r="K126" s="149">
        <v>323</v>
      </c>
      <c r="L126" s="220"/>
      <c r="M126" s="220"/>
      <c r="N126" s="220">
        <f t="shared" si="0"/>
        <v>0</v>
      </c>
      <c r="O126" s="220"/>
      <c r="P126" s="220"/>
      <c r="Q126" s="220"/>
      <c r="R126" s="150"/>
      <c r="T126" s="151" t="s">
        <v>5</v>
      </c>
      <c r="U126" s="41" t="s">
        <v>39</v>
      </c>
      <c r="V126" s="152">
        <v>0</v>
      </c>
      <c r="W126" s="152">
        <f t="shared" si="1"/>
        <v>0</v>
      </c>
      <c r="X126" s="152">
        <v>0</v>
      </c>
      <c r="Y126" s="152">
        <f t="shared" si="2"/>
        <v>0</v>
      </c>
      <c r="Z126" s="152">
        <v>0</v>
      </c>
      <c r="AA126" s="153">
        <f t="shared" si="3"/>
        <v>0</v>
      </c>
      <c r="AR126" s="18" t="s">
        <v>187</v>
      </c>
      <c r="AT126" s="18" t="s">
        <v>183</v>
      </c>
      <c r="AU126" s="18" t="s">
        <v>85</v>
      </c>
      <c r="AY126" s="18" t="s">
        <v>182</v>
      </c>
      <c r="BE126" s="154">
        <f t="shared" si="4"/>
        <v>0</v>
      </c>
      <c r="BF126" s="154">
        <f t="shared" si="5"/>
        <v>0</v>
      </c>
      <c r="BG126" s="154">
        <f t="shared" si="6"/>
        <v>0</v>
      </c>
      <c r="BH126" s="154">
        <f t="shared" si="7"/>
        <v>0</v>
      </c>
      <c r="BI126" s="154">
        <f t="shared" si="8"/>
        <v>0</v>
      </c>
      <c r="BJ126" s="18" t="s">
        <v>20</v>
      </c>
      <c r="BK126" s="154">
        <f t="shared" si="9"/>
        <v>0</v>
      </c>
      <c r="BL126" s="18" t="s">
        <v>187</v>
      </c>
      <c r="BM126" s="18" t="s">
        <v>1453</v>
      </c>
    </row>
    <row r="127" spans="2:65" s="1" customFormat="1" ht="31.5" customHeight="1">
      <c r="B127" s="145"/>
      <c r="C127" s="146" t="s">
        <v>226</v>
      </c>
      <c r="D127" s="146" t="s">
        <v>183</v>
      </c>
      <c r="E127" s="147" t="s">
        <v>1454</v>
      </c>
      <c r="F127" s="219" t="s">
        <v>1455</v>
      </c>
      <c r="G127" s="219"/>
      <c r="H127" s="219"/>
      <c r="I127" s="219"/>
      <c r="J127" s="148" t="s">
        <v>445</v>
      </c>
      <c r="K127" s="149">
        <v>28</v>
      </c>
      <c r="L127" s="220"/>
      <c r="M127" s="220"/>
      <c r="N127" s="220">
        <f t="shared" si="0"/>
        <v>0</v>
      </c>
      <c r="O127" s="220"/>
      <c r="P127" s="220"/>
      <c r="Q127" s="220"/>
      <c r="R127" s="150"/>
      <c r="T127" s="151" t="s">
        <v>5</v>
      </c>
      <c r="U127" s="41" t="s">
        <v>39</v>
      </c>
      <c r="V127" s="152">
        <v>0.25800000000000001</v>
      </c>
      <c r="W127" s="152">
        <f t="shared" si="1"/>
        <v>7.2240000000000002</v>
      </c>
      <c r="X127" s="152">
        <v>3.3E-3</v>
      </c>
      <c r="Y127" s="152">
        <f t="shared" si="2"/>
        <v>9.2399999999999996E-2</v>
      </c>
      <c r="Z127" s="152">
        <v>0</v>
      </c>
      <c r="AA127" s="153">
        <f t="shared" si="3"/>
        <v>0</v>
      </c>
      <c r="AR127" s="18" t="s">
        <v>187</v>
      </c>
      <c r="AT127" s="18" t="s">
        <v>183</v>
      </c>
      <c r="AU127" s="18" t="s">
        <v>85</v>
      </c>
      <c r="AY127" s="18" t="s">
        <v>182</v>
      </c>
      <c r="BE127" s="154">
        <f t="shared" si="4"/>
        <v>0</v>
      </c>
      <c r="BF127" s="154">
        <f t="shared" si="5"/>
        <v>0</v>
      </c>
      <c r="BG127" s="154">
        <f t="shared" si="6"/>
        <v>0</v>
      </c>
      <c r="BH127" s="154">
        <f t="shared" si="7"/>
        <v>0</v>
      </c>
      <c r="BI127" s="154">
        <f t="shared" si="8"/>
        <v>0</v>
      </c>
      <c r="BJ127" s="18" t="s">
        <v>20</v>
      </c>
      <c r="BK127" s="154">
        <f t="shared" si="9"/>
        <v>0</v>
      </c>
      <c r="BL127" s="18" t="s">
        <v>187</v>
      </c>
      <c r="BM127" s="18" t="s">
        <v>1456</v>
      </c>
    </row>
    <row r="128" spans="2:65" s="1" customFormat="1" ht="31.5" customHeight="1">
      <c r="B128" s="145"/>
      <c r="C128" s="146" t="s">
        <v>230</v>
      </c>
      <c r="D128" s="146" t="s">
        <v>183</v>
      </c>
      <c r="E128" s="147" t="s">
        <v>1457</v>
      </c>
      <c r="F128" s="219" t="s">
        <v>1458</v>
      </c>
      <c r="G128" s="219"/>
      <c r="H128" s="219"/>
      <c r="I128" s="219"/>
      <c r="J128" s="148" t="s">
        <v>445</v>
      </c>
      <c r="K128" s="149">
        <v>140</v>
      </c>
      <c r="L128" s="220"/>
      <c r="M128" s="220"/>
      <c r="N128" s="220">
        <f t="shared" si="0"/>
        <v>0</v>
      </c>
      <c r="O128" s="220"/>
      <c r="P128" s="220"/>
      <c r="Q128" s="220"/>
      <c r="R128" s="150"/>
      <c r="T128" s="151" t="s">
        <v>5</v>
      </c>
      <c r="U128" s="41" t="s">
        <v>39</v>
      </c>
      <c r="V128" s="152">
        <v>0.29199999999999998</v>
      </c>
      <c r="W128" s="152">
        <f t="shared" si="1"/>
        <v>40.879999999999995</v>
      </c>
      <c r="X128" s="152">
        <v>4.8199999999999996E-3</v>
      </c>
      <c r="Y128" s="152">
        <f t="shared" si="2"/>
        <v>0.67479999999999996</v>
      </c>
      <c r="Z128" s="152">
        <v>0</v>
      </c>
      <c r="AA128" s="153">
        <f t="shared" si="3"/>
        <v>0</v>
      </c>
      <c r="AR128" s="18" t="s">
        <v>187</v>
      </c>
      <c r="AT128" s="18" t="s">
        <v>183</v>
      </c>
      <c r="AU128" s="18" t="s">
        <v>85</v>
      </c>
      <c r="AY128" s="18" t="s">
        <v>182</v>
      </c>
      <c r="BE128" s="154">
        <f t="shared" si="4"/>
        <v>0</v>
      </c>
      <c r="BF128" s="154">
        <f t="shared" si="5"/>
        <v>0</v>
      </c>
      <c r="BG128" s="154">
        <f t="shared" si="6"/>
        <v>0</v>
      </c>
      <c r="BH128" s="154">
        <f t="shared" si="7"/>
        <v>0</v>
      </c>
      <c r="BI128" s="154">
        <f t="shared" si="8"/>
        <v>0</v>
      </c>
      <c r="BJ128" s="18" t="s">
        <v>20</v>
      </c>
      <c r="BK128" s="154">
        <f t="shared" si="9"/>
        <v>0</v>
      </c>
      <c r="BL128" s="18" t="s">
        <v>187</v>
      </c>
      <c r="BM128" s="18" t="s">
        <v>1459</v>
      </c>
    </row>
    <row r="129" spans="2:65" s="1" customFormat="1" ht="31.5" customHeight="1">
      <c r="B129" s="145"/>
      <c r="C129" s="146" t="s">
        <v>234</v>
      </c>
      <c r="D129" s="146" t="s">
        <v>183</v>
      </c>
      <c r="E129" s="147" t="s">
        <v>1460</v>
      </c>
      <c r="F129" s="219" t="s">
        <v>1461</v>
      </c>
      <c r="G129" s="219"/>
      <c r="H129" s="219"/>
      <c r="I129" s="219"/>
      <c r="J129" s="148" t="s">
        <v>445</v>
      </c>
      <c r="K129" s="149">
        <v>155</v>
      </c>
      <c r="L129" s="220"/>
      <c r="M129" s="220"/>
      <c r="N129" s="220">
        <f t="shared" si="0"/>
        <v>0</v>
      </c>
      <c r="O129" s="220"/>
      <c r="P129" s="220"/>
      <c r="Q129" s="220"/>
      <c r="R129" s="150"/>
      <c r="T129" s="151" t="s">
        <v>5</v>
      </c>
      <c r="U129" s="41" t="s">
        <v>39</v>
      </c>
      <c r="V129" s="152">
        <v>0.312</v>
      </c>
      <c r="W129" s="152">
        <f t="shared" si="1"/>
        <v>48.36</v>
      </c>
      <c r="X129" s="152">
        <v>7.2399999999999999E-3</v>
      </c>
      <c r="Y129" s="152">
        <f t="shared" si="2"/>
        <v>1.1222000000000001</v>
      </c>
      <c r="Z129" s="152">
        <v>0</v>
      </c>
      <c r="AA129" s="153">
        <f t="shared" si="3"/>
        <v>0</v>
      </c>
      <c r="AR129" s="18" t="s">
        <v>187</v>
      </c>
      <c r="AT129" s="18" t="s">
        <v>183</v>
      </c>
      <c r="AU129" s="18" t="s">
        <v>85</v>
      </c>
      <c r="AY129" s="18" t="s">
        <v>182</v>
      </c>
      <c r="BE129" s="154">
        <f t="shared" si="4"/>
        <v>0</v>
      </c>
      <c r="BF129" s="154">
        <f t="shared" si="5"/>
        <v>0</v>
      </c>
      <c r="BG129" s="154">
        <f t="shared" si="6"/>
        <v>0</v>
      </c>
      <c r="BH129" s="154">
        <f t="shared" si="7"/>
        <v>0</v>
      </c>
      <c r="BI129" s="154">
        <f t="shared" si="8"/>
        <v>0</v>
      </c>
      <c r="BJ129" s="18" t="s">
        <v>20</v>
      </c>
      <c r="BK129" s="154">
        <f t="shared" si="9"/>
        <v>0</v>
      </c>
      <c r="BL129" s="18" t="s">
        <v>187</v>
      </c>
      <c r="BM129" s="18" t="s">
        <v>1462</v>
      </c>
    </row>
    <row r="130" spans="2:65" s="1" customFormat="1" ht="22.5" customHeight="1">
      <c r="B130" s="145"/>
      <c r="C130" s="146" t="s">
        <v>11</v>
      </c>
      <c r="D130" s="146" t="s">
        <v>183</v>
      </c>
      <c r="E130" s="147" t="s">
        <v>1463</v>
      </c>
      <c r="F130" s="219" t="s">
        <v>1464</v>
      </c>
      <c r="G130" s="219"/>
      <c r="H130" s="219"/>
      <c r="I130" s="219"/>
      <c r="J130" s="148" t="s">
        <v>562</v>
      </c>
      <c r="K130" s="149">
        <v>14</v>
      </c>
      <c r="L130" s="220"/>
      <c r="M130" s="220"/>
      <c r="N130" s="220">
        <f t="shared" si="0"/>
        <v>0</v>
      </c>
      <c r="O130" s="220"/>
      <c r="P130" s="220"/>
      <c r="Q130" s="220"/>
      <c r="R130" s="150"/>
      <c r="T130" s="151" t="s">
        <v>5</v>
      </c>
      <c r="U130" s="41" t="s">
        <v>39</v>
      </c>
      <c r="V130" s="152">
        <v>0</v>
      </c>
      <c r="W130" s="152">
        <f t="shared" si="1"/>
        <v>0</v>
      </c>
      <c r="X130" s="152">
        <v>0</v>
      </c>
      <c r="Y130" s="152">
        <f t="shared" si="2"/>
        <v>0</v>
      </c>
      <c r="Z130" s="152">
        <v>0</v>
      </c>
      <c r="AA130" s="153">
        <f t="shared" si="3"/>
        <v>0</v>
      </c>
      <c r="AR130" s="18" t="s">
        <v>187</v>
      </c>
      <c r="AT130" s="18" t="s">
        <v>183</v>
      </c>
      <c r="AU130" s="18" t="s">
        <v>85</v>
      </c>
      <c r="AY130" s="18" t="s">
        <v>182</v>
      </c>
      <c r="BE130" s="154">
        <f t="shared" si="4"/>
        <v>0</v>
      </c>
      <c r="BF130" s="154">
        <f t="shared" si="5"/>
        <v>0</v>
      </c>
      <c r="BG130" s="154">
        <f t="shared" si="6"/>
        <v>0</v>
      </c>
      <c r="BH130" s="154">
        <f t="shared" si="7"/>
        <v>0</v>
      </c>
      <c r="BI130" s="154">
        <f t="shared" si="8"/>
        <v>0</v>
      </c>
      <c r="BJ130" s="18" t="s">
        <v>20</v>
      </c>
      <c r="BK130" s="154">
        <f t="shared" si="9"/>
        <v>0</v>
      </c>
      <c r="BL130" s="18" t="s">
        <v>187</v>
      </c>
      <c r="BM130" s="18" t="s">
        <v>1465</v>
      </c>
    </row>
    <row r="131" spans="2:65" s="1" customFormat="1" ht="31.5" customHeight="1">
      <c r="B131" s="145"/>
      <c r="C131" s="146" t="s">
        <v>241</v>
      </c>
      <c r="D131" s="146" t="s">
        <v>183</v>
      </c>
      <c r="E131" s="147" t="s">
        <v>1466</v>
      </c>
      <c r="F131" s="219" t="s">
        <v>1467</v>
      </c>
      <c r="G131" s="219"/>
      <c r="H131" s="219"/>
      <c r="I131" s="219"/>
      <c r="J131" s="148" t="s">
        <v>562</v>
      </c>
      <c r="K131" s="149">
        <v>1</v>
      </c>
      <c r="L131" s="220"/>
      <c r="M131" s="220"/>
      <c r="N131" s="220">
        <f t="shared" si="0"/>
        <v>0</v>
      </c>
      <c r="O131" s="220"/>
      <c r="P131" s="220"/>
      <c r="Q131" s="220"/>
      <c r="R131" s="150"/>
      <c r="T131" s="151" t="s">
        <v>5</v>
      </c>
      <c r="U131" s="41" t="s">
        <v>39</v>
      </c>
      <c r="V131" s="152">
        <v>21.292000000000002</v>
      </c>
      <c r="W131" s="152">
        <f t="shared" si="1"/>
        <v>21.292000000000002</v>
      </c>
      <c r="X131" s="152">
        <v>2.1167600000000002</v>
      </c>
      <c r="Y131" s="152">
        <f t="shared" si="2"/>
        <v>2.1167600000000002</v>
      </c>
      <c r="Z131" s="152">
        <v>0</v>
      </c>
      <c r="AA131" s="153">
        <f t="shared" si="3"/>
        <v>0</v>
      </c>
      <c r="AR131" s="18" t="s">
        <v>187</v>
      </c>
      <c r="AT131" s="18" t="s">
        <v>183</v>
      </c>
      <c r="AU131" s="18" t="s">
        <v>85</v>
      </c>
      <c r="AY131" s="18" t="s">
        <v>182</v>
      </c>
      <c r="BE131" s="154">
        <f t="shared" si="4"/>
        <v>0</v>
      </c>
      <c r="BF131" s="154">
        <f t="shared" si="5"/>
        <v>0</v>
      </c>
      <c r="BG131" s="154">
        <f t="shared" si="6"/>
        <v>0</v>
      </c>
      <c r="BH131" s="154">
        <f t="shared" si="7"/>
        <v>0</v>
      </c>
      <c r="BI131" s="154">
        <f t="shared" si="8"/>
        <v>0</v>
      </c>
      <c r="BJ131" s="18" t="s">
        <v>20</v>
      </c>
      <c r="BK131" s="154">
        <f t="shared" si="9"/>
        <v>0</v>
      </c>
      <c r="BL131" s="18" t="s">
        <v>187</v>
      </c>
      <c r="BM131" s="18" t="s">
        <v>1468</v>
      </c>
    </row>
    <row r="132" spans="2:65" s="1" customFormat="1" ht="57" customHeight="1">
      <c r="B132" s="145"/>
      <c r="C132" s="146" t="s">
        <v>245</v>
      </c>
      <c r="D132" s="146" t="s">
        <v>183</v>
      </c>
      <c r="E132" s="147" t="s">
        <v>1469</v>
      </c>
      <c r="F132" s="219" t="s">
        <v>1470</v>
      </c>
      <c r="G132" s="219"/>
      <c r="H132" s="219"/>
      <c r="I132" s="219"/>
      <c r="J132" s="148" t="s">
        <v>562</v>
      </c>
      <c r="K132" s="149">
        <v>6</v>
      </c>
      <c r="L132" s="220"/>
      <c r="M132" s="220"/>
      <c r="N132" s="220">
        <f t="shared" si="0"/>
        <v>0</v>
      </c>
      <c r="O132" s="220"/>
      <c r="P132" s="220"/>
      <c r="Q132" s="220"/>
      <c r="R132" s="150"/>
      <c r="T132" s="151" t="s">
        <v>5</v>
      </c>
      <c r="U132" s="41" t="s">
        <v>39</v>
      </c>
      <c r="V132" s="152">
        <v>21.292000000000002</v>
      </c>
      <c r="W132" s="152">
        <f t="shared" si="1"/>
        <v>127.75200000000001</v>
      </c>
      <c r="X132" s="152">
        <v>2.1167600000000002</v>
      </c>
      <c r="Y132" s="152">
        <f t="shared" si="2"/>
        <v>12.700560000000001</v>
      </c>
      <c r="Z132" s="152">
        <v>0</v>
      </c>
      <c r="AA132" s="153">
        <f t="shared" si="3"/>
        <v>0</v>
      </c>
      <c r="AR132" s="18" t="s">
        <v>187</v>
      </c>
      <c r="AT132" s="18" t="s">
        <v>183</v>
      </c>
      <c r="AU132" s="18" t="s">
        <v>85</v>
      </c>
      <c r="AY132" s="18" t="s">
        <v>182</v>
      </c>
      <c r="BE132" s="154">
        <f t="shared" si="4"/>
        <v>0</v>
      </c>
      <c r="BF132" s="154">
        <f t="shared" si="5"/>
        <v>0</v>
      </c>
      <c r="BG132" s="154">
        <f t="shared" si="6"/>
        <v>0</v>
      </c>
      <c r="BH132" s="154">
        <f t="shared" si="7"/>
        <v>0</v>
      </c>
      <c r="BI132" s="154">
        <f t="shared" si="8"/>
        <v>0</v>
      </c>
      <c r="BJ132" s="18" t="s">
        <v>20</v>
      </c>
      <c r="BK132" s="154">
        <f t="shared" si="9"/>
        <v>0</v>
      </c>
      <c r="BL132" s="18" t="s">
        <v>187</v>
      </c>
      <c r="BM132" s="18" t="s">
        <v>1471</v>
      </c>
    </row>
    <row r="133" spans="2:65" s="1" customFormat="1" ht="22.5" customHeight="1">
      <c r="B133" s="145"/>
      <c r="C133" s="146" t="s">
        <v>250</v>
      </c>
      <c r="D133" s="146" t="s">
        <v>183</v>
      </c>
      <c r="E133" s="147" t="s">
        <v>1472</v>
      </c>
      <c r="F133" s="219" t="s">
        <v>1473</v>
      </c>
      <c r="G133" s="219"/>
      <c r="H133" s="219"/>
      <c r="I133" s="219"/>
      <c r="J133" s="148" t="s">
        <v>562</v>
      </c>
      <c r="K133" s="149">
        <v>1</v>
      </c>
      <c r="L133" s="220"/>
      <c r="M133" s="220"/>
      <c r="N133" s="220">
        <f t="shared" si="0"/>
        <v>0</v>
      </c>
      <c r="O133" s="220"/>
      <c r="P133" s="220"/>
      <c r="Q133" s="220"/>
      <c r="R133" s="150"/>
      <c r="T133" s="151" t="s">
        <v>5</v>
      </c>
      <c r="U133" s="159" t="s">
        <v>39</v>
      </c>
      <c r="V133" s="160">
        <v>0</v>
      </c>
      <c r="W133" s="160">
        <f t="shared" si="1"/>
        <v>0</v>
      </c>
      <c r="X133" s="160">
        <v>0</v>
      </c>
      <c r="Y133" s="160">
        <f t="shared" si="2"/>
        <v>0</v>
      </c>
      <c r="Z133" s="160">
        <v>0</v>
      </c>
      <c r="AA133" s="161">
        <f t="shared" si="3"/>
        <v>0</v>
      </c>
      <c r="AR133" s="18" t="s">
        <v>187</v>
      </c>
      <c r="AT133" s="18" t="s">
        <v>183</v>
      </c>
      <c r="AU133" s="18" t="s">
        <v>85</v>
      </c>
      <c r="AY133" s="18" t="s">
        <v>182</v>
      </c>
      <c r="BE133" s="154">
        <f t="shared" si="4"/>
        <v>0</v>
      </c>
      <c r="BF133" s="154">
        <f t="shared" si="5"/>
        <v>0</v>
      </c>
      <c r="BG133" s="154">
        <f t="shared" si="6"/>
        <v>0</v>
      </c>
      <c r="BH133" s="154">
        <f t="shared" si="7"/>
        <v>0</v>
      </c>
      <c r="BI133" s="154">
        <f t="shared" si="8"/>
        <v>0</v>
      </c>
      <c r="BJ133" s="18" t="s">
        <v>20</v>
      </c>
      <c r="BK133" s="154">
        <f t="shared" si="9"/>
        <v>0</v>
      </c>
      <c r="BL133" s="18" t="s">
        <v>187</v>
      </c>
      <c r="BM133" s="18" t="s">
        <v>1474</v>
      </c>
    </row>
    <row r="134" spans="2:65" s="1" customFormat="1" ht="6.95" customHeight="1">
      <c r="B134" s="56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8"/>
    </row>
  </sheetData>
  <mergeCells count="112">
    <mergeCell ref="H1:K1"/>
    <mergeCell ref="S2:AC2"/>
    <mergeCell ref="F132:I132"/>
    <mergeCell ref="L132:M132"/>
    <mergeCell ref="N132:Q132"/>
    <mergeCell ref="F133:I133"/>
    <mergeCell ref="L133:M133"/>
    <mergeCell ref="N133:Q133"/>
    <mergeCell ref="N113:Q113"/>
    <mergeCell ref="N114:Q114"/>
    <mergeCell ref="N115:Q115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17:I117"/>
    <mergeCell ref="L117:M117"/>
    <mergeCell ref="N117:Q117"/>
    <mergeCell ref="F118:I118"/>
    <mergeCell ref="L118:M118"/>
    <mergeCell ref="N118:Q118"/>
    <mergeCell ref="F119:I119"/>
    <mergeCell ref="L119:M119"/>
    <mergeCell ref="N119:Q119"/>
    <mergeCell ref="M107:P107"/>
    <mergeCell ref="M109:Q109"/>
    <mergeCell ref="M110:Q110"/>
    <mergeCell ref="F112:I112"/>
    <mergeCell ref="L112:M112"/>
    <mergeCell ref="N112:Q112"/>
    <mergeCell ref="F116:I116"/>
    <mergeCell ref="L116:M116"/>
    <mergeCell ref="N116:Q116"/>
    <mergeCell ref="N89:Q89"/>
    <mergeCell ref="N90:Q90"/>
    <mergeCell ref="N91:Q91"/>
    <mergeCell ref="N93:Q93"/>
    <mergeCell ref="L95:Q95"/>
    <mergeCell ref="C101:Q101"/>
    <mergeCell ref="F103:P103"/>
    <mergeCell ref="F104:P104"/>
    <mergeCell ref="F105:P105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hyperlinks>
    <hyperlink ref="F1:G1" location="C2" display="1) Krycí list rozpočtu"/>
    <hyperlink ref="H1:K1" location="C87" display="2) Rekapitulace rozpočtu"/>
    <hyperlink ref="L1" location="C112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23"/>
  <sheetViews>
    <sheetView showGridLines="0" workbookViewId="0">
      <pane ySplit="1" topLeftCell="A107" activePane="bottomLeft" state="frozen"/>
      <selection pane="bottomLeft" activeCell="S132" sqref="S132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0"/>
      <c r="B1" s="12"/>
      <c r="C1" s="12"/>
      <c r="D1" s="13" t="s">
        <v>1</v>
      </c>
      <c r="E1" s="12"/>
      <c r="F1" s="14" t="s">
        <v>130</v>
      </c>
      <c r="G1" s="14"/>
      <c r="H1" s="230" t="s">
        <v>131</v>
      </c>
      <c r="I1" s="230"/>
      <c r="J1" s="230"/>
      <c r="K1" s="230"/>
      <c r="L1" s="14" t="s">
        <v>132</v>
      </c>
      <c r="M1" s="12"/>
      <c r="N1" s="12"/>
      <c r="O1" s="13" t="s">
        <v>133</v>
      </c>
      <c r="P1" s="12"/>
      <c r="Q1" s="12"/>
      <c r="R1" s="12"/>
      <c r="S1" s="14" t="s">
        <v>134</v>
      </c>
      <c r="T1" s="14"/>
      <c r="U1" s="110"/>
      <c r="V1" s="11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50000000000003" customHeight="1">
      <c r="C2" s="162" t="s">
        <v>7</v>
      </c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S2" s="201" t="s">
        <v>8</v>
      </c>
      <c r="T2" s="202"/>
      <c r="U2" s="202"/>
      <c r="V2" s="202"/>
      <c r="W2" s="202"/>
      <c r="X2" s="202"/>
      <c r="Y2" s="202"/>
      <c r="Z2" s="202"/>
      <c r="AA2" s="202"/>
      <c r="AB2" s="202"/>
      <c r="AC2" s="202"/>
      <c r="AT2" s="18" t="s">
        <v>125</v>
      </c>
    </row>
    <row r="3" spans="1:6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85</v>
      </c>
    </row>
    <row r="4" spans="1:66" ht="36.950000000000003" customHeight="1">
      <c r="B4" s="22"/>
      <c r="C4" s="164" t="s">
        <v>135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23"/>
      <c r="T4" s="24" t="s">
        <v>13</v>
      </c>
      <c r="AT4" s="18" t="s">
        <v>6</v>
      </c>
    </row>
    <row r="5" spans="1:66" ht="6.95" customHeight="1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1:66" ht="25.35" customHeight="1">
      <c r="B6" s="22"/>
      <c r="C6" s="25"/>
      <c r="D6" s="29" t="s">
        <v>16</v>
      </c>
      <c r="E6" s="25"/>
      <c r="F6" s="203" t="str">
        <f>'Rekapitulace stavby'!K6</f>
        <v xml:space="preserve">Novostavba produkční stáje, hnojiště, jímky </v>
      </c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5"/>
      <c r="R6" s="23"/>
    </row>
    <row r="7" spans="1:66" ht="25.35" customHeight="1">
      <c r="B7" s="22"/>
      <c r="C7" s="25"/>
      <c r="D7" s="29" t="s">
        <v>136</v>
      </c>
      <c r="E7" s="25"/>
      <c r="F7" s="203" t="s">
        <v>1475</v>
      </c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25"/>
      <c r="R7" s="23"/>
    </row>
    <row r="8" spans="1:66" s="1" customFormat="1" ht="32.85" customHeight="1">
      <c r="B8" s="32"/>
      <c r="C8" s="33"/>
      <c r="D8" s="28" t="s">
        <v>138</v>
      </c>
      <c r="E8" s="33"/>
      <c r="F8" s="168" t="s">
        <v>1476</v>
      </c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33"/>
      <c r="R8" s="34"/>
    </row>
    <row r="9" spans="1:66" s="1" customFormat="1" ht="14.45" customHeight="1">
      <c r="B9" s="32"/>
      <c r="C9" s="33"/>
      <c r="D9" s="29" t="s">
        <v>18</v>
      </c>
      <c r="E9" s="33"/>
      <c r="F9" s="27" t="s">
        <v>5</v>
      </c>
      <c r="G9" s="33"/>
      <c r="H9" s="33"/>
      <c r="I9" s="33"/>
      <c r="J9" s="33"/>
      <c r="K9" s="33"/>
      <c r="L9" s="33"/>
      <c r="M9" s="29" t="s">
        <v>19</v>
      </c>
      <c r="N9" s="33"/>
      <c r="O9" s="27" t="s">
        <v>5</v>
      </c>
      <c r="P9" s="33"/>
      <c r="Q9" s="33"/>
      <c r="R9" s="34"/>
    </row>
    <row r="10" spans="1:66" s="1" customFormat="1" ht="14.45" customHeight="1">
      <c r="B10" s="32"/>
      <c r="C10" s="33"/>
      <c r="D10" s="29" t="s">
        <v>21</v>
      </c>
      <c r="E10" s="33"/>
      <c r="F10" s="27" t="s">
        <v>22</v>
      </c>
      <c r="G10" s="33"/>
      <c r="H10" s="33"/>
      <c r="I10" s="33"/>
      <c r="J10" s="33"/>
      <c r="K10" s="33"/>
      <c r="L10" s="33"/>
      <c r="M10" s="29" t="s">
        <v>23</v>
      </c>
      <c r="N10" s="33"/>
      <c r="O10" s="206"/>
      <c r="P10" s="206"/>
      <c r="Q10" s="33"/>
      <c r="R10" s="34"/>
    </row>
    <row r="11" spans="1:66" s="1" customFormat="1" ht="10.9" customHeight="1"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</row>
    <row r="12" spans="1:66" s="1" customFormat="1" ht="14.45" customHeight="1">
      <c r="B12" s="32"/>
      <c r="C12" s="33"/>
      <c r="D12" s="29" t="s">
        <v>26</v>
      </c>
      <c r="E12" s="33"/>
      <c r="F12" s="33"/>
      <c r="G12" s="33"/>
      <c r="H12" s="33"/>
      <c r="I12" s="33"/>
      <c r="J12" s="33"/>
      <c r="K12" s="33"/>
      <c r="L12" s="33"/>
      <c r="M12" s="29" t="s">
        <v>27</v>
      </c>
      <c r="N12" s="33"/>
      <c r="O12" s="166"/>
      <c r="P12" s="166"/>
      <c r="Q12" s="33"/>
      <c r="R12" s="34"/>
    </row>
    <row r="13" spans="1:66" s="1" customFormat="1" ht="18" customHeight="1">
      <c r="B13" s="32"/>
      <c r="C13" s="33"/>
      <c r="D13" s="33"/>
      <c r="E13" s="27" t="str">
        <f>IF('Rekapitulace stavby'!E11="","",'Rekapitulace stavby'!E11)</f>
        <v xml:space="preserve"> </v>
      </c>
      <c r="F13" s="33"/>
      <c r="G13" s="33"/>
      <c r="H13" s="33"/>
      <c r="I13" s="33"/>
      <c r="J13" s="33"/>
      <c r="K13" s="33"/>
      <c r="L13" s="33"/>
      <c r="M13" s="29" t="s">
        <v>29</v>
      </c>
      <c r="N13" s="33"/>
      <c r="O13" s="166"/>
      <c r="P13" s="166"/>
      <c r="Q13" s="33"/>
      <c r="R13" s="34"/>
    </row>
    <row r="14" spans="1:66" s="1" customFormat="1" ht="6.95" customHeight="1"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4"/>
    </row>
    <row r="15" spans="1:66" s="1" customFormat="1" ht="14.45" customHeight="1">
      <c r="B15" s="32"/>
      <c r="C15" s="33"/>
      <c r="D15" s="29" t="s">
        <v>30</v>
      </c>
      <c r="E15" s="33"/>
      <c r="F15" s="33"/>
      <c r="G15" s="33"/>
      <c r="H15" s="33"/>
      <c r="I15" s="33"/>
      <c r="J15" s="33"/>
      <c r="K15" s="33"/>
      <c r="L15" s="33"/>
      <c r="M15" s="29" t="s">
        <v>27</v>
      </c>
      <c r="N15" s="33"/>
      <c r="O15" s="166"/>
      <c r="P15" s="166"/>
      <c r="Q15" s="33"/>
      <c r="R15" s="34"/>
    </row>
    <row r="16" spans="1:66" s="1" customFormat="1" ht="18" customHeight="1">
      <c r="B16" s="32"/>
      <c r="C16" s="33"/>
      <c r="D16" s="33"/>
      <c r="E16" s="27"/>
      <c r="F16" s="33"/>
      <c r="G16" s="33"/>
      <c r="H16" s="33"/>
      <c r="I16" s="33"/>
      <c r="J16" s="33"/>
      <c r="K16" s="33"/>
      <c r="L16" s="33"/>
      <c r="M16" s="29" t="s">
        <v>29</v>
      </c>
      <c r="N16" s="33"/>
      <c r="O16" s="166"/>
      <c r="P16" s="166"/>
      <c r="Q16" s="33"/>
      <c r="R16" s="34"/>
    </row>
    <row r="17" spans="2:18" s="1" customFormat="1" ht="6.95" customHeight="1"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4"/>
    </row>
    <row r="18" spans="2:18" s="1" customFormat="1" ht="14.45" customHeight="1">
      <c r="B18" s="32"/>
      <c r="C18" s="33"/>
      <c r="D18" s="29" t="s">
        <v>31</v>
      </c>
      <c r="E18" s="33"/>
      <c r="F18" s="33"/>
      <c r="G18" s="33"/>
      <c r="H18" s="33"/>
      <c r="I18" s="33"/>
      <c r="J18" s="33"/>
      <c r="K18" s="33"/>
      <c r="L18" s="33"/>
      <c r="M18" s="29" t="s">
        <v>27</v>
      </c>
      <c r="N18" s="33"/>
      <c r="O18" s="166"/>
      <c r="P18" s="166"/>
      <c r="Q18" s="33"/>
      <c r="R18" s="34"/>
    </row>
    <row r="19" spans="2:18" s="1" customFormat="1" ht="18" customHeight="1">
      <c r="B19" s="32"/>
      <c r="C19" s="33"/>
      <c r="D19" s="33"/>
      <c r="E19" s="27" t="str">
        <f>IF('Rekapitulace stavby'!E17="","",'Rekapitulace stavby'!E17)</f>
        <v xml:space="preserve"> </v>
      </c>
      <c r="F19" s="33"/>
      <c r="G19" s="33"/>
      <c r="H19" s="33"/>
      <c r="I19" s="33"/>
      <c r="J19" s="33"/>
      <c r="K19" s="33"/>
      <c r="L19" s="33"/>
      <c r="M19" s="29" t="s">
        <v>29</v>
      </c>
      <c r="N19" s="33"/>
      <c r="O19" s="166"/>
      <c r="P19" s="166"/>
      <c r="Q19" s="33"/>
      <c r="R19" s="34"/>
    </row>
    <row r="20" spans="2:18" s="1" customFormat="1" ht="6.95" customHeight="1"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4"/>
    </row>
    <row r="21" spans="2:18" s="1" customFormat="1" ht="14.45" customHeight="1">
      <c r="B21" s="32"/>
      <c r="C21" s="33"/>
      <c r="D21" s="29" t="s">
        <v>33</v>
      </c>
      <c r="E21" s="33"/>
      <c r="F21" s="33"/>
      <c r="G21" s="33"/>
      <c r="H21" s="33"/>
      <c r="I21" s="33"/>
      <c r="J21" s="33"/>
      <c r="K21" s="33"/>
      <c r="L21" s="33"/>
      <c r="M21" s="29" t="s">
        <v>27</v>
      </c>
      <c r="N21" s="33"/>
      <c r="O21" s="166" t="s">
        <v>5</v>
      </c>
      <c r="P21" s="166"/>
      <c r="Q21" s="33"/>
      <c r="R21" s="34"/>
    </row>
    <row r="22" spans="2:18" s="1" customFormat="1" ht="18" customHeight="1">
      <c r="B22" s="32"/>
      <c r="C22" s="33"/>
      <c r="D22" s="33"/>
      <c r="E22" s="27"/>
      <c r="F22" s="33"/>
      <c r="G22" s="33"/>
      <c r="H22" s="33"/>
      <c r="I22" s="33"/>
      <c r="J22" s="33"/>
      <c r="K22" s="33"/>
      <c r="L22" s="33"/>
      <c r="M22" s="29" t="s">
        <v>29</v>
      </c>
      <c r="N22" s="33"/>
      <c r="O22" s="166" t="s">
        <v>5</v>
      </c>
      <c r="P22" s="166"/>
      <c r="Q22" s="33"/>
      <c r="R22" s="34"/>
    </row>
    <row r="23" spans="2:18" s="1" customFormat="1" ht="6.95" customHeight="1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14.45" customHeight="1">
      <c r="B24" s="32"/>
      <c r="C24" s="33"/>
      <c r="D24" s="29" t="s">
        <v>34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spans="2:18" s="1" customFormat="1" ht="22.5" customHeight="1">
      <c r="B25" s="32"/>
      <c r="C25" s="33"/>
      <c r="D25" s="33"/>
      <c r="E25" s="169" t="s">
        <v>5</v>
      </c>
      <c r="F25" s="169"/>
      <c r="G25" s="169"/>
      <c r="H25" s="169"/>
      <c r="I25" s="169"/>
      <c r="J25" s="169"/>
      <c r="K25" s="169"/>
      <c r="L25" s="169"/>
      <c r="M25" s="33"/>
      <c r="N25" s="33"/>
      <c r="O25" s="33"/>
      <c r="P25" s="33"/>
      <c r="Q25" s="33"/>
      <c r="R25" s="34"/>
    </row>
    <row r="26" spans="2:18" s="1" customFormat="1" ht="6.95" customHeight="1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spans="2:18" s="1" customFormat="1" ht="6.95" customHeight="1">
      <c r="B27" s="32"/>
      <c r="C27" s="33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33"/>
      <c r="R27" s="34"/>
    </row>
    <row r="28" spans="2:18" s="1" customFormat="1" ht="14.45" customHeight="1">
      <c r="B28" s="32"/>
      <c r="C28" s="33"/>
      <c r="D28" s="111" t="s">
        <v>140</v>
      </c>
      <c r="E28" s="33"/>
      <c r="F28" s="33"/>
      <c r="G28" s="33"/>
      <c r="H28" s="33"/>
      <c r="I28" s="33"/>
      <c r="J28" s="33"/>
      <c r="K28" s="33"/>
      <c r="L28" s="33"/>
      <c r="M28" s="170">
        <f>N89</f>
        <v>0</v>
      </c>
      <c r="N28" s="170"/>
      <c r="O28" s="170"/>
      <c r="P28" s="170"/>
      <c r="Q28" s="33"/>
      <c r="R28" s="34"/>
    </row>
    <row r="29" spans="2:18" s="1" customFormat="1" ht="14.45" customHeight="1">
      <c r="B29" s="32"/>
      <c r="C29" s="33"/>
      <c r="D29" s="31" t="s">
        <v>141</v>
      </c>
      <c r="E29" s="33"/>
      <c r="F29" s="33"/>
      <c r="G29" s="33"/>
      <c r="H29" s="33"/>
      <c r="I29" s="33"/>
      <c r="J29" s="33"/>
      <c r="K29" s="33"/>
      <c r="L29" s="33"/>
      <c r="M29" s="170">
        <f>N94</f>
        <v>0</v>
      </c>
      <c r="N29" s="170"/>
      <c r="O29" s="170"/>
      <c r="P29" s="170"/>
      <c r="Q29" s="33"/>
      <c r="R29" s="34"/>
    </row>
    <row r="30" spans="2:18" s="1" customFormat="1" ht="6.95" customHeight="1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4"/>
    </row>
    <row r="31" spans="2:18" s="1" customFormat="1" ht="25.35" customHeight="1">
      <c r="B31" s="32"/>
      <c r="C31" s="33"/>
      <c r="D31" s="112" t="s">
        <v>37</v>
      </c>
      <c r="E31" s="33"/>
      <c r="F31" s="33"/>
      <c r="G31" s="33"/>
      <c r="H31" s="33"/>
      <c r="I31" s="33"/>
      <c r="J31" s="33"/>
      <c r="K31" s="33"/>
      <c r="L31" s="33"/>
      <c r="M31" s="207">
        <f>ROUND(M28+M29,2)</f>
        <v>0</v>
      </c>
      <c r="N31" s="205"/>
      <c r="O31" s="205"/>
      <c r="P31" s="205"/>
      <c r="Q31" s="33"/>
      <c r="R31" s="34"/>
    </row>
    <row r="32" spans="2:18" s="1" customFormat="1" ht="6.95" customHeight="1">
      <c r="B32" s="32"/>
      <c r="C32" s="33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33"/>
      <c r="R32" s="34"/>
    </row>
    <row r="33" spans="2:18" s="1" customFormat="1" ht="14.45" customHeight="1">
      <c r="B33" s="32"/>
      <c r="C33" s="33"/>
      <c r="D33" s="39" t="s">
        <v>38</v>
      </c>
      <c r="E33" s="39" t="s">
        <v>39</v>
      </c>
      <c r="F33" s="40">
        <v>0.21</v>
      </c>
      <c r="G33" s="113" t="s">
        <v>40</v>
      </c>
      <c r="H33" s="208">
        <f>ROUND((SUM(BE94:BE95)+SUM(BE114:BE122)), 2)</f>
        <v>0</v>
      </c>
      <c r="I33" s="205"/>
      <c r="J33" s="205"/>
      <c r="K33" s="33"/>
      <c r="L33" s="33"/>
      <c r="M33" s="208">
        <f>ROUND(ROUND((SUM(BE94:BE95)+SUM(BE114:BE122)), 2)*F33, 2)</f>
        <v>0</v>
      </c>
      <c r="N33" s="205"/>
      <c r="O33" s="205"/>
      <c r="P33" s="205"/>
      <c r="Q33" s="33"/>
      <c r="R33" s="34"/>
    </row>
    <row r="34" spans="2:18" s="1" customFormat="1" ht="14.45" customHeight="1">
      <c r="B34" s="32"/>
      <c r="C34" s="33"/>
      <c r="D34" s="33"/>
      <c r="E34" s="39" t="s">
        <v>41</v>
      </c>
      <c r="F34" s="40">
        <v>0.15</v>
      </c>
      <c r="G34" s="113" t="s">
        <v>40</v>
      </c>
      <c r="H34" s="208">
        <f>ROUND((SUM(BF94:BF95)+SUM(BF114:BF122)), 2)</f>
        <v>0</v>
      </c>
      <c r="I34" s="205"/>
      <c r="J34" s="205"/>
      <c r="K34" s="33"/>
      <c r="L34" s="33"/>
      <c r="M34" s="208">
        <f>ROUND(ROUND((SUM(BF94:BF95)+SUM(BF114:BF122)), 2)*F34, 2)</f>
        <v>0</v>
      </c>
      <c r="N34" s="205"/>
      <c r="O34" s="205"/>
      <c r="P34" s="205"/>
      <c r="Q34" s="33"/>
      <c r="R34" s="34"/>
    </row>
    <row r="35" spans="2:18" s="1" customFormat="1" ht="14.45" hidden="1" customHeight="1">
      <c r="B35" s="32"/>
      <c r="C35" s="33"/>
      <c r="D35" s="33"/>
      <c r="E35" s="39" t="s">
        <v>42</v>
      </c>
      <c r="F35" s="40">
        <v>0.21</v>
      </c>
      <c r="G35" s="113" t="s">
        <v>40</v>
      </c>
      <c r="H35" s="208">
        <f>ROUND((SUM(BG94:BG95)+SUM(BG114:BG122)), 2)</f>
        <v>0</v>
      </c>
      <c r="I35" s="205"/>
      <c r="J35" s="205"/>
      <c r="K35" s="33"/>
      <c r="L35" s="33"/>
      <c r="M35" s="208">
        <v>0</v>
      </c>
      <c r="N35" s="205"/>
      <c r="O35" s="205"/>
      <c r="P35" s="205"/>
      <c r="Q35" s="33"/>
      <c r="R35" s="34"/>
    </row>
    <row r="36" spans="2:18" s="1" customFormat="1" ht="14.45" hidden="1" customHeight="1">
      <c r="B36" s="32"/>
      <c r="C36" s="33"/>
      <c r="D36" s="33"/>
      <c r="E36" s="39" t="s">
        <v>43</v>
      </c>
      <c r="F36" s="40">
        <v>0.15</v>
      </c>
      <c r="G36" s="113" t="s">
        <v>40</v>
      </c>
      <c r="H36" s="208">
        <f>ROUND((SUM(BH94:BH95)+SUM(BH114:BH122)), 2)</f>
        <v>0</v>
      </c>
      <c r="I36" s="205"/>
      <c r="J36" s="205"/>
      <c r="K36" s="33"/>
      <c r="L36" s="33"/>
      <c r="M36" s="208">
        <v>0</v>
      </c>
      <c r="N36" s="205"/>
      <c r="O36" s="205"/>
      <c r="P36" s="205"/>
      <c r="Q36" s="33"/>
      <c r="R36" s="34"/>
    </row>
    <row r="37" spans="2:18" s="1" customFormat="1" ht="14.45" hidden="1" customHeight="1">
      <c r="B37" s="32"/>
      <c r="C37" s="33"/>
      <c r="D37" s="33"/>
      <c r="E37" s="39" t="s">
        <v>44</v>
      </c>
      <c r="F37" s="40">
        <v>0</v>
      </c>
      <c r="G37" s="113" t="s">
        <v>40</v>
      </c>
      <c r="H37" s="208">
        <f>ROUND((SUM(BI94:BI95)+SUM(BI114:BI122)), 2)</f>
        <v>0</v>
      </c>
      <c r="I37" s="205"/>
      <c r="J37" s="205"/>
      <c r="K37" s="33"/>
      <c r="L37" s="33"/>
      <c r="M37" s="208">
        <v>0</v>
      </c>
      <c r="N37" s="205"/>
      <c r="O37" s="205"/>
      <c r="P37" s="205"/>
      <c r="Q37" s="33"/>
      <c r="R37" s="34"/>
    </row>
    <row r="38" spans="2:18" s="1" customFormat="1" ht="6.95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</row>
    <row r="39" spans="2:18" s="1" customFormat="1" ht="25.35" customHeight="1">
      <c r="B39" s="32"/>
      <c r="C39" s="109"/>
      <c r="D39" s="114" t="s">
        <v>45</v>
      </c>
      <c r="E39" s="72"/>
      <c r="F39" s="72"/>
      <c r="G39" s="115" t="s">
        <v>46</v>
      </c>
      <c r="H39" s="116" t="s">
        <v>47</v>
      </c>
      <c r="I39" s="72"/>
      <c r="J39" s="72"/>
      <c r="K39" s="72"/>
      <c r="L39" s="209">
        <f>SUM(M31:M37)</f>
        <v>0</v>
      </c>
      <c r="M39" s="209"/>
      <c r="N39" s="209"/>
      <c r="O39" s="209"/>
      <c r="P39" s="210"/>
      <c r="Q39" s="109"/>
      <c r="R39" s="34"/>
    </row>
    <row r="40" spans="2:18" s="1" customFormat="1" ht="14.45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s="1" customFormat="1" ht="14.45" customHeight="1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4"/>
    </row>
    <row r="42" spans="2:18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s="1" customFormat="1" ht="15">
      <c r="B50" s="32"/>
      <c r="C50" s="33"/>
      <c r="D50" s="47" t="s">
        <v>48</v>
      </c>
      <c r="E50" s="48"/>
      <c r="F50" s="48"/>
      <c r="G50" s="48"/>
      <c r="H50" s="49"/>
      <c r="I50" s="33"/>
      <c r="J50" s="47" t="s">
        <v>49</v>
      </c>
      <c r="K50" s="48"/>
      <c r="L50" s="48"/>
      <c r="M50" s="48"/>
      <c r="N50" s="48"/>
      <c r="O50" s="48"/>
      <c r="P50" s="49"/>
      <c r="Q50" s="33"/>
      <c r="R50" s="34"/>
    </row>
    <row r="51" spans="2:18">
      <c r="B51" s="22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3"/>
    </row>
    <row r="52" spans="2:18">
      <c r="B52" s="22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3"/>
    </row>
    <row r="53" spans="2:18">
      <c r="B53" s="22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3"/>
    </row>
    <row r="54" spans="2:18">
      <c r="B54" s="22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3"/>
    </row>
    <row r="55" spans="2:18">
      <c r="B55" s="22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3"/>
    </row>
    <row r="56" spans="2:18">
      <c r="B56" s="22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3"/>
    </row>
    <row r="57" spans="2:18">
      <c r="B57" s="22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3"/>
    </row>
    <row r="58" spans="2:18">
      <c r="B58" s="22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3"/>
    </row>
    <row r="59" spans="2:18" s="1" customFormat="1" ht="15">
      <c r="B59" s="32"/>
      <c r="C59" s="33"/>
      <c r="D59" s="52" t="s">
        <v>50</v>
      </c>
      <c r="E59" s="53"/>
      <c r="F59" s="53"/>
      <c r="G59" s="54" t="s">
        <v>51</v>
      </c>
      <c r="H59" s="55"/>
      <c r="I59" s="33"/>
      <c r="J59" s="52" t="s">
        <v>50</v>
      </c>
      <c r="K59" s="53"/>
      <c r="L59" s="53"/>
      <c r="M59" s="53"/>
      <c r="N59" s="54" t="s">
        <v>51</v>
      </c>
      <c r="O59" s="53"/>
      <c r="P59" s="55"/>
      <c r="Q59" s="33"/>
      <c r="R59" s="34"/>
    </row>
    <row r="60" spans="2:18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2:18" s="1" customFormat="1" ht="15">
      <c r="B61" s="32"/>
      <c r="C61" s="33"/>
      <c r="D61" s="47" t="s">
        <v>52</v>
      </c>
      <c r="E61" s="48"/>
      <c r="F61" s="48"/>
      <c r="G61" s="48"/>
      <c r="H61" s="49"/>
      <c r="I61" s="33"/>
      <c r="J61" s="47" t="s">
        <v>53</v>
      </c>
      <c r="K61" s="48"/>
      <c r="L61" s="48"/>
      <c r="M61" s="48"/>
      <c r="N61" s="48"/>
      <c r="O61" s="48"/>
      <c r="P61" s="49"/>
      <c r="Q61" s="33"/>
      <c r="R61" s="34"/>
    </row>
    <row r="62" spans="2:18">
      <c r="B62" s="22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3"/>
    </row>
    <row r="63" spans="2:18">
      <c r="B63" s="22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3"/>
    </row>
    <row r="64" spans="2:18">
      <c r="B64" s="22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3"/>
    </row>
    <row r="65" spans="2:18">
      <c r="B65" s="22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3"/>
    </row>
    <row r="66" spans="2:18">
      <c r="B66" s="22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3"/>
    </row>
    <row r="67" spans="2:18">
      <c r="B67" s="22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3"/>
    </row>
    <row r="68" spans="2:18">
      <c r="B68" s="22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3"/>
    </row>
    <row r="69" spans="2:18">
      <c r="B69" s="22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3"/>
    </row>
    <row r="70" spans="2:18" s="1" customFormat="1" ht="15">
      <c r="B70" s="32"/>
      <c r="C70" s="33"/>
      <c r="D70" s="52" t="s">
        <v>50</v>
      </c>
      <c r="E70" s="53"/>
      <c r="F70" s="53"/>
      <c r="G70" s="54" t="s">
        <v>51</v>
      </c>
      <c r="H70" s="55"/>
      <c r="I70" s="33"/>
      <c r="J70" s="52" t="s">
        <v>50</v>
      </c>
      <c r="K70" s="53"/>
      <c r="L70" s="53"/>
      <c r="M70" s="53"/>
      <c r="N70" s="54" t="s">
        <v>51</v>
      </c>
      <c r="O70" s="53"/>
      <c r="P70" s="55"/>
      <c r="Q70" s="33"/>
      <c r="R70" s="34"/>
    </row>
    <row r="71" spans="2:18" s="1" customFormat="1" ht="14.4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9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950000000000003" customHeight="1">
      <c r="B76" s="32"/>
      <c r="C76" s="164" t="s">
        <v>142</v>
      </c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34"/>
    </row>
    <row r="77" spans="2:18" s="1" customFormat="1" ht="6.95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>
      <c r="B78" s="32"/>
      <c r="C78" s="29" t="s">
        <v>16</v>
      </c>
      <c r="D78" s="33"/>
      <c r="E78" s="33"/>
      <c r="F78" s="203" t="str">
        <f>F6</f>
        <v xml:space="preserve">Novostavba produkční stáje, hnojiště, jímky </v>
      </c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33"/>
      <c r="R78" s="34"/>
    </row>
    <row r="79" spans="2:18" ht="30" customHeight="1">
      <c r="B79" s="22"/>
      <c r="C79" s="29" t="s">
        <v>136</v>
      </c>
      <c r="D79" s="25"/>
      <c r="E79" s="25"/>
      <c r="F79" s="203" t="s">
        <v>1475</v>
      </c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25"/>
      <c r="R79" s="23"/>
    </row>
    <row r="80" spans="2:18" s="1" customFormat="1" ht="36.950000000000003" customHeight="1">
      <c r="B80" s="32"/>
      <c r="C80" s="66" t="s">
        <v>138</v>
      </c>
      <c r="D80" s="33"/>
      <c r="E80" s="33"/>
      <c r="F80" s="180" t="str">
        <f>F8</f>
        <v>SO 06-3 - Kravín</v>
      </c>
      <c r="G80" s="205"/>
      <c r="H80" s="205"/>
      <c r="I80" s="205"/>
      <c r="J80" s="205"/>
      <c r="K80" s="205"/>
      <c r="L80" s="205"/>
      <c r="M80" s="205"/>
      <c r="N80" s="205"/>
      <c r="O80" s="205"/>
      <c r="P80" s="205"/>
      <c r="Q80" s="33"/>
      <c r="R80" s="34"/>
    </row>
    <row r="81" spans="2:47" s="1" customFormat="1" ht="6.95" customHeight="1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4"/>
    </row>
    <row r="82" spans="2:47" s="1" customFormat="1" ht="18" customHeight="1">
      <c r="B82" s="32"/>
      <c r="C82" s="29" t="s">
        <v>21</v>
      </c>
      <c r="D82" s="33"/>
      <c r="E82" s="33"/>
      <c r="F82" s="27" t="str">
        <f>F10</f>
        <v>Sedlice</v>
      </c>
      <c r="G82" s="33"/>
      <c r="H82" s="33"/>
      <c r="I82" s="33"/>
      <c r="J82" s="33"/>
      <c r="K82" s="29" t="s">
        <v>23</v>
      </c>
      <c r="L82" s="33"/>
      <c r="M82" s="206" t="str">
        <f>IF(O10="","",O10)</f>
        <v/>
      </c>
      <c r="N82" s="206"/>
      <c r="O82" s="206"/>
      <c r="P82" s="206"/>
      <c r="Q82" s="33"/>
      <c r="R82" s="34"/>
    </row>
    <row r="83" spans="2:47" s="1" customFormat="1" ht="6.95" customHeight="1"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4"/>
    </row>
    <row r="84" spans="2:47" s="1" customFormat="1" ht="15">
      <c r="B84" s="32"/>
      <c r="C84" s="29" t="s">
        <v>26</v>
      </c>
      <c r="D84" s="33"/>
      <c r="E84" s="33"/>
      <c r="F84" s="27" t="str">
        <f>E13</f>
        <v xml:space="preserve"> </v>
      </c>
      <c r="G84" s="33"/>
      <c r="H84" s="33"/>
      <c r="I84" s="33"/>
      <c r="J84" s="33"/>
      <c r="K84" s="29" t="s">
        <v>31</v>
      </c>
      <c r="L84" s="33"/>
      <c r="M84" s="166" t="str">
        <f>E19</f>
        <v xml:space="preserve"> </v>
      </c>
      <c r="N84" s="166"/>
      <c r="O84" s="166"/>
      <c r="P84" s="166"/>
      <c r="Q84" s="166"/>
      <c r="R84" s="34"/>
    </row>
    <row r="85" spans="2:47" s="1" customFormat="1" ht="14.45" customHeight="1">
      <c r="B85" s="32"/>
      <c r="C85" s="29" t="s">
        <v>30</v>
      </c>
      <c r="D85" s="33"/>
      <c r="E85" s="33"/>
      <c r="F85" s="27" t="str">
        <f>IF(E16="","",E16)</f>
        <v/>
      </c>
      <c r="G85" s="33"/>
      <c r="H85" s="33"/>
      <c r="I85" s="33"/>
      <c r="J85" s="33"/>
      <c r="K85" s="29" t="s">
        <v>33</v>
      </c>
      <c r="L85" s="33"/>
      <c r="M85" s="166"/>
      <c r="N85" s="166"/>
      <c r="O85" s="166"/>
      <c r="P85" s="166"/>
      <c r="Q85" s="166"/>
      <c r="R85" s="34"/>
    </row>
    <row r="86" spans="2:47" s="1" customFormat="1" ht="10.35" customHeight="1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4"/>
    </row>
    <row r="87" spans="2:47" s="1" customFormat="1" ht="29.25" customHeight="1">
      <c r="B87" s="32"/>
      <c r="C87" s="211" t="s">
        <v>143</v>
      </c>
      <c r="D87" s="212"/>
      <c r="E87" s="212"/>
      <c r="F87" s="212"/>
      <c r="G87" s="212"/>
      <c r="H87" s="109"/>
      <c r="I87" s="109"/>
      <c r="J87" s="109"/>
      <c r="K87" s="109"/>
      <c r="L87" s="109"/>
      <c r="M87" s="109"/>
      <c r="N87" s="211" t="s">
        <v>144</v>
      </c>
      <c r="O87" s="212"/>
      <c r="P87" s="212"/>
      <c r="Q87" s="212"/>
      <c r="R87" s="34"/>
    </row>
    <row r="88" spans="2:47" s="1" customFormat="1" ht="10.35" customHeight="1"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4"/>
    </row>
    <row r="89" spans="2:47" s="1" customFormat="1" ht="29.25" customHeight="1">
      <c r="B89" s="32"/>
      <c r="C89" s="117" t="s">
        <v>145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199">
        <f>N114</f>
        <v>0</v>
      </c>
      <c r="O89" s="213"/>
      <c r="P89" s="213"/>
      <c r="Q89" s="213"/>
      <c r="R89" s="34"/>
      <c r="AU89" s="18" t="s">
        <v>146</v>
      </c>
    </row>
    <row r="90" spans="2:47" s="7" customFormat="1" ht="24.95" customHeight="1">
      <c r="B90" s="118"/>
      <c r="C90" s="119"/>
      <c r="D90" s="120" t="s">
        <v>147</v>
      </c>
      <c r="E90" s="119"/>
      <c r="F90" s="119"/>
      <c r="G90" s="119"/>
      <c r="H90" s="119"/>
      <c r="I90" s="119"/>
      <c r="J90" s="119"/>
      <c r="K90" s="119"/>
      <c r="L90" s="119"/>
      <c r="M90" s="119"/>
      <c r="N90" s="214">
        <f>N115</f>
        <v>0</v>
      </c>
      <c r="O90" s="215"/>
      <c r="P90" s="215"/>
      <c r="Q90" s="215"/>
      <c r="R90" s="121"/>
    </row>
    <row r="91" spans="2:47" s="8" customFormat="1" ht="19.899999999999999" customHeight="1">
      <c r="B91" s="122"/>
      <c r="C91" s="96"/>
      <c r="D91" s="123" t="s">
        <v>153</v>
      </c>
      <c r="E91" s="96"/>
      <c r="F91" s="96"/>
      <c r="G91" s="96"/>
      <c r="H91" s="96"/>
      <c r="I91" s="96"/>
      <c r="J91" s="96"/>
      <c r="K91" s="96"/>
      <c r="L91" s="96"/>
      <c r="M91" s="96"/>
      <c r="N91" s="195">
        <f>N116</f>
        <v>0</v>
      </c>
      <c r="O91" s="196"/>
      <c r="P91" s="196"/>
      <c r="Q91" s="196"/>
      <c r="R91" s="124"/>
    </row>
    <row r="92" spans="2:47" s="8" customFormat="1" ht="19.899999999999999" customHeight="1">
      <c r="B92" s="122"/>
      <c r="C92" s="96"/>
      <c r="D92" s="123" t="s">
        <v>1477</v>
      </c>
      <c r="E92" s="96"/>
      <c r="F92" s="96"/>
      <c r="G92" s="96"/>
      <c r="H92" s="96"/>
      <c r="I92" s="96"/>
      <c r="J92" s="96"/>
      <c r="K92" s="96"/>
      <c r="L92" s="96"/>
      <c r="M92" s="96"/>
      <c r="N92" s="195">
        <f>N118</f>
        <v>0</v>
      </c>
      <c r="O92" s="196"/>
      <c r="P92" s="196"/>
      <c r="Q92" s="196"/>
      <c r="R92" s="124"/>
    </row>
    <row r="93" spans="2:47" s="1" customFormat="1" ht="21.75" customHeight="1"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4"/>
    </row>
    <row r="94" spans="2:47" s="1" customFormat="1" ht="29.25" customHeight="1">
      <c r="B94" s="32"/>
      <c r="C94" s="117" t="s">
        <v>167</v>
      </c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213">
        <v>0</v>
      </c>
      <c r="O94" s="233"/>
      <c r="P94" s="233"/>
      <c r="Q94" s="233"/>
      <c r="R94" s="34"/>
      <c r="T94" s="125"/>
      <c r="U94" s="126" t="s">
        <v>38</v>
      </c>
    </row>
    <row r="95" spans="2:47" s="1" customFormat="1" ht="18" customHeight="1"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4"/>
    </row>
    <row r="96" spans="2:47" s="1" customFormat="1" ht="29.25" customHeight="1">
      <c r="B96" s="32"/>
      <c r="C96" s="108" t="s">
        <v>129</v>
      </c>
      <c r="D96" s="109"/>
      <c r="E96" s="109"/>
      <c r="F96" s="109"/>
      <c r="G96" s="109"/>
      <c r="H96" s="109"/>
      <c r="I96" s="109"/>
      <c r="J96" s="109"/>
      <c r="K96" s="109"/>
      <c r="L96" s="200">
        <f>ROUND(SUM(N89+N94),2)</f>
        <v>0</v>
      </c>
      <c r="M96" s="200"/>
      <c r="N96" s="200"/>
      <c r="O96" s="200"/>
      <c r="P96" s="200"/>
      <c r="Q96" s="200"/>
      <c r="R96" s="34"/>
    </row>
    <row r="97" spans="2:18" s="1" customFormat="1" ht="6.95" customHeight="1">
      <c r="B97" s="56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8"/>
    </row>
    <row r="101" spans="2:18" s="1" customFormat="1" ht="6.95" customHeight="1">
      <c r="B101" s="59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1"/>
    </row>
    <row r="102" spans="2:18" s="1" customFormat="1" ht="36.950000000000003" customHeight="1">
      <c r="B102" s="32"/>
      <c r="C102" s="164" t="s">
        <v>168</v>
      </c>
      <c r="D102" s="205"/>
      <c r="E102" s="205"/>
      <c r="F102" s="205"/>
      <c r="G102" s="205"/>
      <c r="H102" s="205"/>
      <c r="I102" s="205"/>
      <c r="J102" s="205"/>
      <c r="K102" s="205"/>
      <c r="L102" s="205"/>
      <c r="M102" s="205"/>
      <c r="N102" s="205"/>
      <c r="O102" s="205"/>
      <c r="P102" s="205"/>
      <c r="Q102" s="205"/>
      <c r="R102" s="34"/>
    </row>
    <row r="103" spans="2:18" s="1" customFormat="1" ht="6.95" customHeight="1">
      <c r="B103" s="32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4"/>
    </row>
    <row r="104" spans="2:18" s="1" customFormat="1" ht="30" customHeight="1">
      <c r="B104" s="32"/>
      <c r="C104" s="29" t="s">
        <v>16</v>
      </c>
      <c r="D104" s="33"/>
      <c r="E104" s="33"/>
      <c r="F104" s="203" t="str">
        <f>F6</f>
        <v xml:space="preserve">Novostavba produkční stáje, hnojiště, jímky </v>
      </c>
      <c r="G104" s="204"/>
      <c r="H104" s="204"/>
      <c r="I104" s="204"/>
      <c r="J104" s="204"/>
      <c r="K104" s="204"/>
      <c r="L104" s="204"/>
      <c r="M104" s="204"/>
      <c r="N104" s="204"/>
      <c r="O104" s="204"/>
      <c r="P104" s="204"/>
      <c r="Q104" s="33"/>
      <c r="R104" s="34"/>
    </row>
    <row r="105" spans="2:18" ht="30" customHeight="1">
      <c r="B105" s="22"/>
      <c r="C105" s="29" t="s">
        <v>136</v>
      </c>
      <c r="D105" s="25"/>
      <c r="E105" s="25"/>
      <c r="F105" s="203" t="s">
        <v>1475</v>
      </c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25"/>
      <c r="R105" s="23"/>
    </row>
    <row r="106" spans="2:18" s="1" customFormat="1" ht="36.950000000000003" customHeight="1">
      <c r="B106" s="32"/>
      <c r="C106" s="66" t="s">
        <v>138</v>
      </c>
      <c r="D106" s="33"/>
      <c r="E106" s="33"/>
      <c r="F106" s="180" t="str">
        <f>F8</f>
        <v>SO 06-3 - Kravín</v>
      </c>
      <c r="G106" s="205"/>
      <c r="H106" s="205"/>
      <c r="I106" s="205"/>
      <c r="J106" s="205"/>
      <c r="K106" s="205"/>
      <c r="L106" s="205"/>
      <c r="M106" s="205"/>
      <c r="N106" s="205"/>
      <c r="O106" s="205"/>
      <c r="P106" s="205"/>
      <c r="Q106" s="33"/>
      <c r="R106" s="34"/>
    </row>
    <row r="107" spans="2:18" s="1" customFormat="1" ht="6.95" customHeight="1">
      <c r="B107" s="32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4"/>
    </row>
    <row r="108" spans="2:18" s="1" customFormat="1" ht="18" customHeight="1">
      <c r="B108" s="32"/>
      <c r="C108" s="29" t="s">
        <v>21</v>
      </c>
      <c r="D108" s="33"/>
      <c r="E108" s="33"/>
      <c r="F108" s="27" t="str">
        <f>F10</f>
        <v>Sedlice</v>
      </c>
      <c r="G108" s="33"/>
      <c r="H108" s="33"/>
      <c r="I108" s="33"/>
      <c r="J108" s="33"/>
      <c r="K108" s="29" t="s">
        <v>23</v>
      </c>
      <c r="L108" s="33"/>
      <c r="M108" s="206" t="str">
        <f>IF(O10="","",O10)</f>
        <v/>
      </c>
      <c r="N108" s="206"/>
      <c r="O108" s="206"/>
      <c r="P108" s="206"/>
      <c r="Q108" s="33"/>
      <c r="R108" s="34"/>
    </row>
    <row r="109" spans="2:18" s="1" customFormat="1" ht="6.95" customHeight="1">
      <c r="B109" s="32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4"/>
    </row>
    <row r="110" spans="2:18" s="1" customFormat="1" ht="15">
      <c r="B110" s="32"/>
      <c r="C110" s="29" t="s">
        <v>26</v>
      </c>
      <c r="D110" s="33"/>
      <c r="E110" s="33"/>
      <c r="F110" s="27" t="str">
        <f>E13</f>
        <v xml:space="preserve"> </v>
      </c>
      <c r="G110" s="33"/>
      <c r="H110" s="33"/>
      <c r="I110" s="33"/>
      <c r="J110" s="33"/>
      <c r="K110" s="29" t="s">
        <v>31</v>
      </c>
      <c r="L110" s="33"/>
      <c r="M110" s="166" t="str">
        <f>E19</f>
        <v xml:space="preserve"> </v>
      </c>
      <c r="N110" s="166"/>
      <c r="O110" s="166"/>
      <c r="P110" s="166"/>
      <c r="Q110" s="166"/>
      <c r="R110" s="34"/>
    </row>
    <row r="111" spans="2:18" s="1" customFormat="1" ht="14.45" customHeight="1">
      <c r="B111" s="32"/>
      <c r="C111" s="29" t="s">
        <v>30</v>
      </c>
      <c r="D111" s="33"/>
      <c r="E111" s="33"/>
      <c r="F111" s="27" t="str">
        <f>IF(E16="","",E16)</f>
        <v/>
      </c>
      <c r="G111" s="33"/>
      <c r="H111" s="33"/>
      <c r="I111" s="33"/>
      <c r="J111" s="33"/>
      <c r="K111" s="29" t="s">
        <v>33</v>
      </c>
      <c r="L111" s="33"/>
      <c r="M111" s="166"/>
      <c r="N111" s="166"/>
      <c r="O111" s="166"/>
      <c r="P111" s="166"/>
      <c r="Q111" s="166"/>
      <c r="R111" s="34"/>
    </row>
    <row r="112" spans="2:18" s="1" customFormat="1" ht="10.35" customHeight="1">
      <c r="B112" s="32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4"/>
    </row>
    <row r="113" spans="2:65" s="9" customFormat="1" ht="29.25" customHeight="1">
      <c r="B113" s="127"/>
      <c r="C113" s="128" t="s">
        <v>169</v>
      </c>
      <c r="D113" s="129" t="s">
        <v>170</v>
      </c>
      <c r="E113" s="129" t="s">
        <v>56</v>
      </c>
      <c r="F113" s="216" t="s">
        <v>171</v>
      </c>
      <c r="G113" s="216"/>
      <c r="H113" s="216"/>
      <c r="I113" s="216"/>
      <c r="J113" s="129" t="s">
        <v>172</v>
      </c>
      <c r="K113" s="129" t="s">
        <v>173</v>
      </c>
      <c r="L113" s="217" t="s">
        <v>174</v>
      </c>
      <c r="M113" s="217"/>
      <c r="N113" s="216" t="s">
        <v>144</v>
      </c>
      <c r="O113" s="216"/>
      <c r="P113" s="216"/>
      <c r="Q113" s="218"/>
      <c r="R113" s="130"/>
      <c r="T113" s="73" t="s">
        <v>175</v>
      </c>
      <c r="U113" s="74" t="s">
        <v>38</v>
      </c>
      <c r="V113" s="74" t="s">
        <v>176</v>
      </c>
      <c r="W113" s="74" t="s">
        <v>177</v>
      </c>
      <c r="X113" s="74" t="s">
        <v>178</v>
      </c>
      <c r="Y113" s="74" t="s">
        <v>179</v>
      </c>
      <c r="Z113" s="74" t="s">
        <v>180</v>
      </c>
      <c r="AA113" s="75" t="s">
        <v>181</v>
      </c>
    </row>
    <row r="114" spans="2:65" s="1" customFormat="1" ht="29.25" customHeight="1">
      <c r="B114" s="32"/>
      <c r="C114" s="77" t="s">
        <v>140</v>
      </c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221">
        <f>BK114</f>
        <v>0</v>
      </c>
      <c r="O114" s="222"/>
      <c r="P114" s="222"/>
      <c r="Q114" s="222"/>
      <c r="R114" s="34"/>
      <c r="T114" s="76"/>
      <c r="U114" s="48"/>
      <c r="V114" s="48"/>
      <c r="W114" s="131">
        <f>W115</f>
        <v>10051.800336</v>
      </c>
      <c r="X114" s="48"/>
      <c r="Y114" s="131">
        <f>Y115</f>
        <v>0</v>
      </c>
      <c r="Z114" s="48"/>
      <c r="AA114" s="132">
        <f>AA115</f>
        <v>1991.12264</v>
      </c>
      <c r="AT114" s="18" t="s">
        <v>73</v>
      </c>
      <c r="AU114" s="18" t="s">
        <v>146</v>
      </c>
      <c r="BK114" s="133">
        <f>BK115</f>
        <v>0</v>
      </c>
    </row>
    <row r="115" spans="2:65" s="10" customFormat="1" ht="37.35" customHeight="1">
      <c r="B115" s="134"/>
      <c r="C115" s="135"/>
      <c r="D115" s="136" t="s">
        <v>147</v>
      </c>
      <c r="E115" s="136"/>
      <c r="F115" s="136"/>
      <c r="G115" s="136"/>
      <c r="H115" s="136"/>
      <c r="I115" s="136"/>
      <c r="J115" s="136"/>
      <c r="K115" s="136"/>
      <c r="L115" s="136"/>
      <c r="M115" s="136"/>
      <c r="N115" s="223">
        <f>BK115</f>
        <v>0</v>
      </c>
      <c r="O115" s="214"/>
      <c r="P115" s="214"/>
      <c r="Q115" s="214"/>
      <c r="R115" s="137"/>
      <c r="T115" s="138"/>
      <c r="U115" s="135"/>
      <c r="V115" s="135"/>
      <c r="W115" s="139">
        <f>W116+W118</f>
        <v>10051.800336</v>
      </c>
      <c r="X115" s="135"/>
      <c r="Y115" s="139">
        <f>Y116+Y118</f>
        <v>0</v>
      </c>
      <c r="Z115" s="135"/>
      <c r="AA115" s="140">
        <f>AA116+AA118</f>
        <v>1991.12264</v>
      </c>
      <c r="AR115" s="141" t="s">
        <v>20</v>
      </c>
      <c r="AT115" s="142" t="s">
        <v>73</v>
      </c>
      <c r="AU115" s="142" t="s">
        <v>74</v>
      </c>
      <c r="AY115" s="141" t="s">
        <v>182</v>
      </c>
      <c r="BK115" s="143">
        <f>BK116+BK118</f>
        <v>0</v>
      </c>
    </row>
    <row r="116" spans="2:65" s="10" customFormat="1" ht="19.899999999999999" customHeight="1">
      <c r="B116" s="134"/>
      <c r="C116" s="135"/>
      <c r="D116" s="144" t="s">
        <v>153</v>
      </c>
      <c r="E116" s="144"/>
      <c r="F116" s="144"/>
      <c r="G116" s="144"/>
      <c r="H116" s="144"/>
      <c r="I116" s="144"/>
      <c r="J116" s="144"/>
      <c r="K116" s="144"/>
      <c r="L116" s="144"/>
      <c r="M116" s="144"/>
      <c r="N116" s="224">
        <f>BK116</f>
        <v>0</v>
      </c>
      <c r="O116" s="225"/>
      <c r="P116" s="225"/>
      <c r="Q116" s="225"/>
      <c r="R116" s="137"/>
      <c r="T116" s="138"/>
      <c r="U116" s="135"/>
      <c r="V116" s="135"/>
      <c r="W116" s="139">
        <f>W117</f>
        <v>6754.5006480000002</v>
      </c>
      <c r="X116" s="135"/>
      <c r="Y116" s="139">
        <f>Y117</f>
        <v>0</v>
      </c>
      <c r="Z116" s="135"/>
      <c r="AA116" s="140">
        <f>AA117</f>
        <v>1991.12264</v>
      </c>
      <c r="AR116" s="141" t="s">
        <v>20</v>
      </c>
      <c r="AT116" s="142" t="s">
        <v>73</v>
      </c>
      <c r="AU116" s="142" t="s">
        <v>20</v>
      </c>
      <c r="AY116" s="141" t="s">
        <v>182</v>
      </c>
      <c r="BK116" s="143">
        <f>BK117</f>
        <v>0</v>
      </c>
    </row>
    <row r="117" spans="2:65" s="1" customFormat="1" ht="31.5" customHeight="1">
      <c r="B117" s="145"/>
      <c r="C117" s="146" t="s">
        <v>20</v>
      </c>
      <c r="D117" s="146" t="s">
        <v>183</v>
      </c>
      <c r="E117" s="147" t="s">
        <v>1478</v>
      </c>
      <c r="F117" s="219" t="s">
        <v>1479</v>
      </c>
      <c r="G117" s="219"/>
      <c r="H117" s="219"/>
      <c r="I117" s="219"/>
      <c r="J117" s="148" t="s">
        <v>186</v>
      </c>
      <c r="K117" s="149">
        <v>7658.1639999999998</v>
      </c>
      <c r="L117" s="220"/>
      <c r="M117" s="220"/>
      <c r="N117" s="220">
        <f>ROUND(L117*K117,2)</f>
        <v>0</v>
      </c>
      <c r="O117" s="220"/>
      <c r="P117" s="220"/>
      <c r="Q117" s="220"/>
      <c r="R117" s="150"/>
      <c r="T117" s="151" t="s">
        <v>5</v>
      </c>
      <c r="U117" s="41" t="s">
        <v>39</v>
      </c>
      <c r="V117" s="152">
        <v>0.88200000000000001</v>
      </c>
      <c r="W117" s="152">
        <f>V117*K117</f>
        <v>6754.5006480000002</v>
      </c>
      <c r="X117" s="152">
        <v>0</v>
      </c>
      <c r="Y117" s="152">
        <f>X117*K117</f>
        <v>0</v>
      </c>
      <c r="Z117" s="152">
        <v>0.26</v>
      </c>
      <c r="AA117" s="153">
        <f>Z117*K117</f>
        <v>1991.12264</v>
      </c>
      <c r="AR117" s="18" t="s">
        <v>187</v>
      </c>
      <c r="AT117" s="18" t="s">
        <v>183</v>
      </c>
      <c r="AU117" s="18" t="s">
        <v>85</v>
      </c>
      <c r="AY117" s="18" t="s">
        <v>182</v>
      </c>
      <c r="BE117" s="154">
        <f>IF(U117="základní",N117,0)</f>
        <v>0</v>
      </c>
      <c r="BF117" s="154">
        <f>IF(U117="snížená",N117,0)</f>
        <v>0</v>
      </c>
      <c r="BG117" s="154">
        <f>IF(U117="zákl. přenesená",N117,0)</f>
        <v>0</v>
      </c>
      <c r="BH117" s="154">
        <f>IF(U117="sníž. přenesená",N117,0)</f>
        <v>0</v>
      </c>
      <c r="BI117" s="154">
        <f>IF(U117="nulová",N117,0)</f>
        <v>0</v>
      </c>
      <c r="BJ117" s="18" t="s">
        <v>20</v>
      </c>
      <c r="BK117" s="154">
        <f>ROUND(L117*K117,2)</f>
        <v>0</v>
      </c>
      <c r="BL117" s="18" t="s">
        <v>187</v>
      </c>
      <c r="BM117" s="18" t="s">
        <v>1480</v>
      </c>
    </row>
    <row r="118" spans="2:65" s="10" customFormat="1" ht="29.85" customHeight="1">
      <c r="B118" s="134"/>
      <c r="C118" s="135"/>
      <c r="D118" s="144" t="s">
        <v>1477</v>
      </c>
      <c r="E118" s="144"/>
      <c r="F118" s="144"/>
      <c r="G118" s="144"/>
      <c r="H118" s="144"/>
      <c r="I118" s="144"/>
      <c r="J118" s="144"/>
      <c r="K118" s="144"/>
      <c r="L118" s="144"/>
      <c r="M118" s="144"/>
      <c r="N118" s="228">
        <f>BK118</f>
        <v>0</v>
      </c>
      <c r="O118" s="229"/>
      <c r="P118" s="229"/>
      <c r="Q118" s="229"/>
      <c r="R118" s="137"/>
      <c r="T118" s="138"/>
      <c r="U118" s="135"/>
      <c r="V118" s="135"/>
      <c r="W118" s="139">
        <f>SUM(W119:W122)</f>
        <v>3297.2996880000001</v>
      </c>
      <c r="X118" s="135"/>
      <c r="Y118" s="139">
        <f>SUM(Y119:Y122)</f>
        <v>0</v>
      </c>
      <c r="Z118" s="135"/>
      <c r="AA118" s="140">
        <f>SUM(AA119:AA122)</f>
        <v>0</v>
      </c>
      <c r="AR118" s="141" t="s">
        <v>20</v>
      </c>
      <c r="AT118" s="142" t="s">
        <v>73</v>
      </c>
      <c r="AU118" s="142" t="s">
        <v>20</v>
      </c>
      <c r="AY118" s="141" t="s">
        <v>182</v>
      </c>
      <c r="BK118" s="143">
        <f>SUM(BK119:BK122)</f>
        <v>0</v>
      </c>
    </row>
    <row r="119" spans="2:65" s="1" customFormat="1" ht="44.25" customHeight="1">
      <c r="B119" s="145"/>
      <c r="C119" s="146" t="s">
        <v>85</v>
      </c>
      <c r="D119" s="146" t="s">
        <v>183</v>
      </c>
      <c r="E119" s="147" t="s">
        <v>1481</v>
      </c>
      <c r="F119" s="219" t="s">
        <v>1482</v>
      </c>
      <c r="G119" s="219"/>
      <c r="H119" s="219"/>
      <c r="I119" s="219"/>
      <c r="J119" s="148" t="s">
        <v>248</v>
      </c>
      <c r="K119" s="149">
        <v>1991.123</v>
      </c>
      <c r="L119" s="220"/>
      <c r="M119" s="220"/>
      <c r="N119" s="220">
        <f>ROUND(L119*K119,2)</f>
        <v>0</v>
      </c>
      <c r="O119" s="220"/>
      <c r="P119" s="220"/>
      <c r="Q119" s="220"/>
      <c r="R119" s="150"/>
      <c r="T119" s="151" t="s">
        <v>5</v>
      </c>
      <c r="U119" s="41" t="s">
        <v>39</v>
      </c>
      <c r="V119" s="152">
        <v>1.411</v>
      </c>
      <c r="W119" s="152">
        <f>V119*K119</f>
        <v>2809.474553</v>
      </c>
      <c r="X119" s="152">
        <v>0</v>
      </c>
      <c r="Y119" s="152">
        <f>X119*K119</f>
        <v>0</v>
      </c>
      <c r="Z119" s="152">
        <v>0</v>
      </c>
      <c r="AA119" s="153">
        <f>Z119*K119</f>
        <v>0</v>
      </c>
      <c r="AR119" s="18" t="s">
        <v>187</v>
      </c>
      <c r="AT119" s="18" t="s">
        <v>183</v>
      </c>
      <c r="AU119" s="18" t="s">
        <v>85</v>
      </c>
      <c r="AY119" s="18" t="s">
        <v>182</v>
      </c>
      <c r="BE119" s="154">
        <f>IF(U119="základní",N119,0)</f>
        <v>0</v>
      </c>
      <c r="BF119" s="154">
        <f>IF(U119="snížená",N119,0)</f>
        <v>0</v>
      </c>
      <c r="BG119" s="154">
        <f>IF(U119="zákl. přenesená",N119,0)</f>
        <v>0</v>
      </c>
      <c r="BH119" s="154">
        <f>IF(U119="sníž. přenesená",N119,0)</f>
        <v>0</v>
      </c>
      <c r="BI119" s="154">
        <f>IF(U119="nulová",N119,0)</f>
        <v>0</v>
      </c>
      <c r="BJ119" s="18" t="s">
        <v>20</v>
      </c>
      <c r="BK119" s="154">
        <f>ROUND(L119*K119,2)</f>
        <v>0</v>
      </c>
      <c r="BL119" s="18" t="s">
        <v>187</v>
      </c>
      <c r="BM119" s="18" t="s">
        <v>1483</v>
      </c>
    </row>
    <row r="120" spans="2:65" s="1" customFormat="1" ht="31.5" customHeight="1">
      <c r="B120" s="145"/>
      <c r="C120" s="146" t="s">
        <v>192</v>
      </c>
      <c r="D120" s="146" t="s">
        <v>183</v>
      </c>
      <c r="E120" s="147" t="s">
        <v>1484</v>
      </c>
      <c r="F120" s="219" t="s">
        <v>1485</v>
      </c>
      <c r="G120" s="219"/>
      <c r="H120" s="219"/>
      <c r="I120" s="219"/>
      <c r="J120" s="148" t="s">
        <v>248</v>
      </c>
      <c r="K120" s="149">
        <v>1991.123</v>
      </c>
      <c r="L120" s="220"/>
      <c r="M120" s="220"/>
      <c r="N120" s="220">
        <f>ROUND(L120*K120,2)</f>
        <v>0</v>
      </c>
      <c r="O120" s="220"/>
      <c r="P120" s="220"/>
      <c r="Q120" s="220"/>
      <c r="R120" s="150"/>
      <c r="T120" s="151" t="s">
        <v>5</v>
      </c>
      <c r="U120" s="41" t="s">
        <v>39</v>
      </c>
      <c r="V120" s="152">
        <v>0.125</v>
      </c>
      <c r="W120" s="152">
        <f>V120*K120</f>
        <v>248.89037500000001</v>
      </c>
      <c r="X120" s="152">
        <v>0</v>
      </c>
      <c r="Y120" s="152">
        <f>X120*K120</f>
        <v>0</v>
      </c>
      <c r="Z120" s="152">
        <v>0</v>
      </c>
      <c r="AA120" s="153">
        <f>Z120*K120</f>
        <v>0</v>
      </c>
      <c r="AR120" s="18" t="s">
        <v>187</v>
      </c>
      <c r="AT120" s="18" t="s">
        <v>183</v>
      </c>
      <c r="AU120" s="18" t="s">
        <v>85</v>
      </c>
      <c r="AY120" s="18" t="s">
        <v>182</v>
      </c>
      <c r="BE120" s="154">
        <f>IF(U120="základní",N120,0)</f>
        <v>0</v>
      </c>
      <c r="BF120" s="154">
        <f>IF(U120="snížená",N120,0)</f>
        <v>0</v>
      </c>
      <c r="BG120" s="154">
        <f>IF(U120="zákl. přenesená",N120,0)</f>
        <v>0</v>
      </c>
      <c r="BH120" s="154">
        <f>IF(U120="sníž. přenesená",N120,0)</f>
        <v>0</v>
      </c>
      <c r="BI120" s="154">
        <f>IF(U120="nulová",N120,0)</f>
        <v>0</v>
      </c>
      <c r="BJ120" s="18" t="s">
        <v>20</v>
      </c>
      <c r="BK120" s="154">
        <f>ROUND(L120*K120,2)</f>
        <v>0</v>
      </c>
      <c r="BL120" s="18" t="s">
        <v>187</v>
      </c>
      <c r="BM120" s="18" t="s">
        <v>1486</v>
      </c>
    </row>
    <row r="121" spans="2:65" s="1" customFormat="1" ht="31.5" customHeight="1">
      <c r="B121" s="145"/>
      <c r="C121" s="146" t="s">
        <v>187</v>
      </c>
      <c r="D121" s="146" t="s">
        <v>183</v>
      </c>
      <c r="E121" s="147" t="s">
        <v>1487</v>
      </c>
      <c r="F121" s="219" t="s">
        <v>1488</v>
      </c>
      <c r="G121" s="219"/>
      <c r="H121" s="219"/>
      <c r="I121" s="219"/>
      <c r="J121" s="148" t="s">
        <v>248</v>
      </c>
      <c r="K121" s="149">
        <v>39822.46</v>
      </c>
      <c r="L121" s="220"/>
      <c r="M121" s="220"/>
      <c r="N121" s="220">
        <f>ROUND(L121*K121,2)</f>
        <v>0</v>
      </c>
      <c r="O121" s="220"/>
      <c r="P121" s="220"/>
      <c r="Q121" s="220"/>
      <c r="R121" s="150"/>
      <c r="T121" s="151" t="s">
        <v>5</v>
      </c>
      <c r="U121" s="41" t="s">
        <v>39</v>
      </c>
      <c r="V121" s="152">
        <v>6.0000000000000001E-3</v>
      </c>
      <c r="W121" s="152">
        <f>V121*K121</f>
        <v>238.93476000000001</v>
      </c>
      <c r="X121" s="152">
        <v>0</v>
      </c>
      <c r="Y121" s="152">
        <f>X121*K121</f>
        <v>0</v>
      </c>
      <c r="Z121" s="152">
        <v>0</v>
      </c>
      <c r="AA121" s="153">
        <f>Z121*K121</f>
        <v>0</v>
      </c>
      <c r="AR121" s="18" t="s">
        <v>187</v>
      </c>
      <c r="AT121" s="18" t="s">
        <v>183</v>
      </c>
      <c r="AU121" s="18" t="s">
        <v>85</v>
      </c>
      <c r="AY121" s="18" t="s">
        <v>182</v>
      </c>
      <c r="BE121" s="154">
        <f>IF(U121="základní",N121,0)</f>
        <v>0</v>
      </c>
      <c r="BF121" s="154">
        <f>IF(U121="snížená",N121,0)</f>
        <v>0</v>
      </c>
      <c r="BG121" s="154">
        <f>IF(U121="zákl. přenesená",N121,0)</f>
        <v>0</v>
      </c>
      <c r="BH121" s="154">
        <f>IF(U121="sníž. přenesená",N121,0)</f>
        <v>0</v>
      </c>
      <c r="BI121" s="154">
        <f>IF(U121="nulová",N121,0)</f>
        <v>0</v>
      </c>
      <c r="BJ121" s="18" t="s">
        <v>20</v>
      </c>
      <c r="BK121" s="154">
        <f>ROUND(L121*K121,2)</f>
        <v>0</v>
      </c>
      <c r="BL121" s="18" t="s">
        <v>187</v>
      </c>
      <c r="BM121" s="18" t="s">
        <v>1489</v>
      </c>
    </row>
    <row r="122" spans="2:65" s="1" customFormat="1" ht="31.5" customHeight="1">
      <c r="B122" s="145"/>
      <c r="C122" s="146" t="s">
        <v>199</v>
      </c>
      <c r="D122" s="146" t="s">
        <v>183</v>
      </c>
      <c r="E122" s="147" t="s">
        <v>1490</v>
      </c>
      <c r="F122" s="219" t="s">
        <v>1491</v>
      </c>
      <c r="G122" s="219"/>
      <c r="H122" s="219"/>
      <c r="I122" s="219"/>
      <c r="J122" s="148" t="s">
        <v>248</v>
      </c>
      <c r="K122" s="149">
        <v>1991.123</v>
      </c>
      <c r="L122" s="220"/>
      <c r="M122" s="220"/>
      <c r="N122" s="220">
        <f>ROUND(L122*K122,2)</f>
        <v>0</v>
      </c>
      <c r="O122" s="220"/>
      <c r="P122" s="220"/>
      <c r="Q122" s="220"/>
      <c r="R122" s="150"/>
      <c r="T122" s="151" t="s">
        <v>5</v>
      </c>
      <c r="U122" s="159" t="s">
        <v>39</v>
      </c>
      <c r="V122" s="160">
        <v>0</v>
      </c>
      <c r="W122" s="160">
        <f>V122*K122</f>
        <v>0</v>
      </c>
      <c r="X122" s="160">
        <v>0</v>
      </c>
      <c r="Y122" s="160">
        <f>X122*K122</f>
        <v>0</v>
      </c>
      <c r="Z122" s="160">
        <v>0</v>
      </c>
      <c r="AA122" s="161">
        <f>Z122*K122</f>
        <v>0</v>
      </c>
      <c r="AR122" s="18" t="s">
        <v>187</v>
      </c>
      <c r="AT122" s="18" t="s">
        <v>183</v>
      </c>
      <c r="AU122" s="18" t="s">
        <v>85</v>
      </c>
      <c r="AY122" s="18" t="s">
        <v>182</v>
      </c>
      <c r="BE122" s="154">
        <f>IF(U122="základní",N122,0)</f>
        <v>0</v>
      </c>
      <c r="BF122" s="154">
        <f>IF(U122="snížená",N122,0)</f>
        <v>0</v>
      </c>
      <c r="BG122" s="154">
        <f>IF(U122="zákl. přenesená",N122,0)</f>
        <v>0</v>
      </c>
      <c r="BH122" s="154">
        <f>IF(U122="sníž. přenesená",N122,0)</f>
        <v>0</v>
      </c>
      <c r="BI122" s="154">
        <f>IF(U122="nulová",N122,0)</f>
        <v>0</v>
      </c>
      <c r="BJ122" s="18" t="s">
        <v>20</v>
      </c>
      <c r="BK122" s="154">
        <f>ROUND(L122*K122,2)</f>
        <v>0</v>
      </c>
      <c r="BL122" s="18" t="s">
        <v>187</v>
      </c>
      <c r="BM122" s="18" t="s">
        <v>1492</v>
      </c>
    </row>
    <row r="123" spans="2:65" s="1" customFormat="1" ht="6.95" customHeight="1">
      <c r="B123" s="56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8"/>
    </row>
  </sheetData>
  <mergeCells count="75">
    <mergeCell ref="N118:Q118"/>
    <mergeCell ref="H1:K1"/>
    <mergeCell ref="S2:AC2"/>
    <mergeCell ref="F121:I121"/>
    <mergeCell ref="L121:M121"/>
    <mergeCell ref="N121:Q121"/>
    <mergeCell ref="F113:I113"/>
    <mergeCell ref="L113:M113"/>
    <mergeCell ref="N113:Q113"/>
    <mergeCell ref="F117:I117"/>
    <mergeCell ref="L117:M117"/>
    <mergeCell ref="N117:Q117"/>
    <mergeCell ref="N114:Q114"/>
    <mergeCell ref="N115:Q115"/>
    <mergeCell ref="N116:Q116"/>
    <mergeCell ref="F105:P105"/>
    <mergeCell ref="F122:I122"/>
    <mergeCell ref="L122:M122"/>
    <mergeCell ref="N122:Q122"/>
    <mergeCell ref="F119:I119"/>
    <mergeCell ref="L119:M119"/>
    <mergeCell ref="N119:Q119"/>
    <mergeCell ref="F120:I120"/>
    <mergeCell ref="L120:M120"/>
    <mergeCell ref="N120:Q120"/>
    <mergeCell ref="F106:P106"/>
    <mergeCell ref="M108:P108"/>
    <mergeCell ref="M110:Q110"/>
    <mergeCell ref="M111:Q111"/>
    <mergeCell ref="N92:Q92"/>
    <mergeCell ref="N94:Q94"/>
    <mergeCell ref="L96:Q96"/>
    <mergeCell ref="C102:Q102"/>
    <mergeCell ref="F104:P104"/>
    <mergeCell ref="C87:G87"/>
    <mergeCell ref="N87:Q87"/>
    <mergeCell ref="N89:Q89"/>
    <mergeCell ref="N90:Q90"/>
    <mergeCell ref="N91:Q91"/>
    <mergeCell ref="F79:P79"/>
    <mergeCell ref="F80:P80"/>
    <mergeCell ref="M82:P82"/>
    <mergeCell ref="M84:Q84"/>
    <mergeCell ref="M85:Q85"/>
    <mergeCell ref="H37:J37"/>
    <mergeCell ref="M37:P37"/>
    <mergeCell ref="L39:P39"/>
    <mergeCell ref="C76:Q76"/>
    <mergeCell ref="F78:P78"/>
    <mergeCell ref="H34:J34"/>
    <mergeCell ref="M34:P34"/>
    <mergeCell ref="H35:J35"/>
    <mergeCell ref="M35:P35"/>
    <mergeCell ref="H36:J36"/>
    <mergeCell ref="M36:P36"/>
    <mergeCell ref="M28:P28"/>
    <mergeCell ref="M29:P29"/>
    <mergeCell ref="M31:P31"/>
    <mergeCell ref="H33:J33"/>
    <mergeCell ref="M33:P33"/>
    <mergeCell ref="O18:P18"/>
    <mergeCell ref="O19:P19"/>
    <mergeCell ref="O21:P21"/>
    <mergeCell ref="O22:P22"/>
    <mergeCell ref="E25:L25"/>
    <mergeCell ref="O10:P10"/>
    <mergeCell ref="O12:P12"/>
    <mergeCell ref="O13:P13"/>
    <mergeCell ref="O15:P15"/>
    <mergeCell ref="O16:P16"/>
    <mergeCell ref="C2:Q2"/>
    <mergeCell ref="C4:Q4"/>
    <mergeCell ref="F6:P6"/>
    <mergeCell ref="F7:P7"/>
    <mergeCell ref="F8:P8"/>
  </mergeCells>
  <hyperlinks>
    <hyperlink ref="F1:G1" location="C2" display="1) Krycí list rozpočtu"/>
    <hyperlink ref="H1:K1" location="C87" display="2) Rekapitulace rozpočtu"/>
    <hyperlink ref="L1" location="C113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61"/>
  <sheetViews>
    <sheetView showGridLines="0" workbookViewId="0">
      <pane ySplit="1" topLeftCell="A239" activePane="bottomLeft" state="frozen"/>
      <selection pane="bottomLeft" activeCell="AF249" sqref="AF249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0"/>
      <c r="B1" s="12"/>
      <c r="C1" s="12"/>
      <c r="D1" s="13" t="s">
        <v>1</v>
      </c>
      <c r="E1" s="12"/>
      <c r="F1" s="14" t="s">
        <v>130</v>
      </c>
      <c r="G1" s="14"/>
      <c r="H1" s="230" t="s">
        <v>131</v>
      </c>
      <c r="I1" s="230"/>
      <c r="J1" s="230"/>
      <c r="K1" s="230"/>
      <c r="L1" s="14" t="s">
        <v>132</v>
      </c>
      <c r="M1" s="12"/>
      <c r="N1" s="12"/>
      <c r="O1" s="13" t="s">
        <v>133</v>
      </c>
      <c r="P1" s="12"/>
      <c r="Q1" s="12"/>
      <c r="R1" s="12"/>
      <c r="S1" s="14" t="s">
        <v>134</v>
      </c>
      <c r="T1" s="14"/>
      <c r="U1" s="110"/>
      <c r="V1" s="11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50000000000003" customHeight="1">
      <c r="C2" s="162" t="s">
        <v>7</v>
      </c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S2" s="201" t="s">
        <v>8</v>
      </c>
      <c r="T2" s="202"/>
      <c r="U2" s="202"/>
      <c r="V2" s="202"/>
      <c r="W2" s="202"/>
      <c r="X2" s="202"/>
      <c r="Y2" s="202"/>
      <c r="Z2" s="202"/>
      <c r="AA2" s="202"/>
      <c r="AB2" s="202"/>
      <c r="AC2" s="202"/>
      <c r="AT2" s="18" t="s">
        <v>86</v>
      </c>
    </row>
    <row r="3" spans="1:6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85</v>
      </c>
    </row>
    <row r="4" spans="1:66" ht="36.950000000000003" customHeight="1">
      <c r="B4" s="22"/>
      <c r="C4" s="164" t="s">
        <v>135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23"/>
      <c r="T4" s="24" t="s">
        <v>13</v>
      </c>
      <c r="AT4" s="18" t="s">
        <v>6</v>
      </c>
    </row>
    <row r="5" spans="1:66" ht="6.95" customHeight="1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1:66" ht="25.35" customHeight="1">
      <c r="B6" s="22"/>
      <c r="C6" s="25"/>
      <c r="D6" s="29" t="s">
        <v>16</v>
      </c>
      <c r="E6" s="25"/>
      <c r="F6" s="203" t="str">
        <f>'Rekapitulace stavby'!K6</f>
        <v xml:space="preserve">Novostavba produkční stáje, hnojiště, jímky </v>
      </c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5"/>
      <c r="R6" s="23"/>
    </row>
    <row r="7" spans="1:66" ht="25.35" customHeight="1">
      <c r="B7" s="22"/>
      <c r="C7" s="25"/>
      <c r="D7" s="29" t="s">
        <v>136</v>
      </c>
      <c r="E7" s="25"/>
      <c r="F7" s="203" t="s">
        <v>137</v>
      </c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25"/>
      <c r="R7" s="23"/>
    </row>
    <row r="8" spans="1:66" s="1" customFormat="1" ht="32.85" customHeight="1">
      <c r="B8" s="32"/>
      <c r="C8" s="33"/>
      <c r="D8" s="28" t="s">
        <v>138</v>
      </c>
      <c r="E8" s="33"/>
      <c r="F8" s="168" t="s">
        <v>139</v>
      </c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33"/>
      <c r="R8" s="34"/>
    </row>
    <row r="9" spans="1:66" s="1" customFormat="1" ht="14.45" customHeight="1">
      <c r="B9" s="32"/>
      <c r="C9" s="33"/>
      <c r="D9" s="29" t="s">
        <v>18</v>
      </c>
      <c r="E9" s="33"/>
      <c r="F9" s="27" t="s">
        <v>5</v>
      </c>
      <c r="G9" s="33"/>
      <c r="H9" s="33"/>
      <c r="I9" s="33"/>
      <c r="J9" s="33"/>
      <c r="K9" s="33"/>
      <c r="L9" s="33"/>
      <c r="M9" s="29" t="s">
        <v>19</v>
      </c>
      <c r="N9" s="33"/>
      <c r="O9" s="27" t="s">
        <v>5</v>
      </c>
      <c r="P9" s="33"/>
      <c r="Q9" s="33"/>
      <c r="R9" s="34"/>
    </row>
    <row r="10" spans="1:66" s="1" customFormat="1" ht="14.45" customHeight="1">
      <c r="B10" s="32"/>
      <c r="C10" s="33"/>
      <c r="D10" s="29" t="s">
        <v>21</v>
      </c>
      <c r="E10" s="33"/>
      <c r="F10" s="27" t="s">
        <v>22</v>
      </c>
      <c r="G10" s="33"/>
      <c r="H10" s="33"/>
      <c r="I10" s="33"/>
      <c r="J10" s="33"/>
      <c r="K10" s="33"/>
      <c r="L10" s="33"/>
      <c r="M10" s="29" t="s">
        <v>23</v>
      </c>
      <c r="N10" s="33"/>
      <c r="O10" s="206"/>
      <c r="P10" s="206"/>
      <c r="Q10" s="33"/>
      <c r="R10" s="34"/>
    </row>
    <row r="11" spans="1:66" s="1" customFormat="1" ht="10.9" customHeight="1"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</row>
    <row r="12" spans="1:66" s="1" customFormat="1" ht="14.45" customHeight="1">
      <c r="B12" s="32"/>
      <c r="C12" s="33"/>
      <c r="D12" s="29" t="s">
        <v>26</v>
      </c>
      <c r="E12" s="33"/>
      <c r="F12" s="33"/>
      <c r="G12" s="33"/>
      <c r="H12" s="33"/>
      <c r="I12" s="33"/>
      <c r="J12" s="33"/>
      <c r="K12" s="33"/>
      <c r="L12" s="33"/>
      <c r="M12" s="29" t="s">
        <v>27</v>
      </c>
      <c r="N12" s="33"/>
      <c r="O12" s="166"/>
      <c r="P12" s="166"/>
      <c r="Q12" s="33"/>
      <c r="R12" s="34"/>
    </row>
    <row r="13" spans="1:66" s="1" customFormat="1" ht="18" customHeight="1">
      <c r="B13" s="32"/>
      <c r="C13" s="33"/>
      <c r="D13" s="33"/>
      <c r="E13" s="27" t="str">
        <f>IF('Rekapitulace stavby'!E11="","",'Rekapitulace stavby'!E11)</f>
        <v xml:space="preserve"> </v>
      </c>
      <c r="F13" s="33"/>
      <c r="G13" s="33"/>
      <c r="H13" s="33"/>
      <c r="I13" s="33"/>
      <c r="J13" s="33"/>
      <c r="K13" s="33"/>
      <c r="L13" s="33"/>
      <c r="M13" s="29" t="s">
        <v>29</v>
      </c>
      <c r="N13" s="33"/>
      <c r="O13" s="166"/>
      <c r="P13" s="166"/>
      <c r="Q13" s="33"/>
      <c r="R13" s="34"/>
    </row>
    <row r="14" spans="1:66" s="1" customFormat="1" ht="6.95" customHeight="1"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4"/>
    </row>
    <row r="15" spans="1:66" s="1" customFormat="1" ht="14.45" customHeight="1">
      <c r="B15" s="32"/>
      <c r="C15" s="33"/>
      <c r="D15" s="29" t="s">
        <v>30</v>
      </c>
      <c r="E15" s="33"/>
      <c r="F15" s="33"/>
      <c r="G15" s="33"/>
      <c r="H15" s="33"/>
      <c r="I15" s="33"/>
      <c r="J15" s="33"/>
      <c r="K15" s="33"/>
      <c r="L15" s="33"/>
      <c r="M15" s="29" t="s">
        <v>27</v>
      </c>
      <c r="N15" s="33"/>
      <c r="O15" s="166"/>
      <c r="P15" s="166"/>
      <c r="Q15" s="33"/>
      <c r="R15" s="34"/>
    </row>
    <row r="16" spans="1:66" s="1" customFormat="1" ht="18" customHeight="1">
      <c r="B16" s="32"/>
      <c r="C16" s="33"/>
      <c r="D16" s="33"/>
      <c r="E16" s="27"/>
      <c r="F16" s="33"/>
      <c r="G16" s="33"/>
      <c r="H16" s="33"/>
      <c r="I16" s="33"/>
      <c r="J16" s="33"/>
      <c r="K16" s="33"/>
      <c r="L16" s="33"/>
      <c r="M16" s="29" t="s">
        <v>29</v>
      </c>
      <c r="N16" s="33"/>
      <c r="O16" s="166"/>
      <c r="P16" s="166"/>
      <c r="Q16" s="33"/>
      <c r="R16" s="34"/>
    </row>
    <row r="17" spans="2:18" s="1" customFormat="1" ht="6.95" customHeight="1"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4"/>
    </row>
    <row r="18" spans="2:18" s="1" customFormat="1" ht="14.45" customHeight="1">
      <c r="B18" s="32"/>
      <c r="C18" s="33"/>
      <c r="D18" s="29" t="s">
        <v>31</v>
      </c>
      <c r="E18" s="33"/>
      <c r="F18" s="33"/>
      <c r="G18" s="33"/>
      <c r="H18" s="33"/>
      <c r="I18" s="33"/>
      <c r="J18" s="33"/>
      <c r="K18" s="33"/>
      <c r="L18" s="33"/>
      <c r="M18" s="29" t="s">
        <v>27</v>
      </c>
      <c r="N18" s="33"/>
      <c r="O18" s="166" t="str">
        <f>IF('Rekapitulace stavby'!AN16="","",'Rekapitulace stavby'!AN16)</f>
        <v/>
      </c>
      <c r="P18" s="166"/>
      <c r="Q18" s="33"/>
      <c r="R18" s="34"/>
    </row>
    <row r="19" spans="2:18" s="1" customFormat="1" ht="18" customHeight="1">
      <c r="B19" s="32"/>
      <c r="C19" s="33"/>
      <c r="D19" s="33"/>
      <c r="E19" s="27" t="str">
        <f>IF('Rekapitulace stavby'!E17="","",'Rekapitulace stavby'!E17)</f>
        <v xml:space="preserve"> </v>
      </c>
      <c r="F19" s="33"/>
      <c r="G19" s="33"/>
      <c r="H19" s="33"/>
      <c r="I19" s="33"/>
      <c r="J19" s="33"/>
      <c r="K19" s="33"/>
      <c r="L19" s="33"/>
      <c r="M19" s="29" t="s">
        <v>29</v>
      </c>
      <c r="N19" s="33"/>
      <c r="O19" s="166" t="str">
        <f>IF('Rekapitulace stavby'!AN17="","",'Rekapitulace stavby'!AN17)</f>
        <v/>
      </c>
      <c r="P19" s="166"/>
      <c r="Q19" s="33"/>
      <c r="R19" s="34"/>
    </row>
    <row r="20" spans="2:18" s="1" customFormat="1" ht="6.95" customHeight="1"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4"/>
    </row>
    <row r="21" spans="2:18" s="1" customFormat="1" ht="14.45" customHeight="1">
      <c r="B21" s="32"/>
      <c r="C21" s="33"/>
      <c r="D21" s="29" t="s">
        <v>33</v>
      </c>
      <c r="E21" s="33"/>
      <c r="F21" s="33"/>
      <c r="G21" s="33"/>
      <c r="H21" s="33"/>
      <c r="I21" s="33"/>
      <c r="J21" s="33"/>
      <c r="K21" s="33"/>
      <c r="L21" s="33"/>
      <c r="M21" s="29" t="s">
        <v>27</v>
      </c>
      <c r="N21" s="33"/>
      <c r="O21" s="166" t="s">
        <v>5</v>
      </c>
      <c r="P21" s="166"/>
      <c r="Q21" s="33"/>
      <c r="R21" s="34"/>
    </row>
    <row r="22" spans="2:18" s="1" customFormat="1" ht="18" customHeight="1">
      <c r="B22" s="32"/>
      <c r="C22" s="33"/>
      <c r="D22" s="33"/>
      <c r="E22" s="27"/>
      <c r="F22" s="33"/>
      <c r="G22" s="33"/>
      <c r="H22" s="33"/>
      <c r="I22" s="33"/>
      <c r="J22" s="33"/>
      <c r="K22" s="33"/>
      <c r="L22" s="33"/>
      <c r="M22" s="29" t="s">
        <v>29</v>
      </c>
      <c r="N22" s="33"/>
      <c r="O22" s="166" t="s">
        <v>5</v>
      </c>
      <c r="P22" s="166"/>
      <c r="Q22" s="33"/>
      <c r="R22" s="34"/>
    </row>
    <row r="23" spans="2:18" s="1" customFormat="1" ht="6.95" customHeight="1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14.45" customHeight="1">
      <c r="B24" s="32"/>
      <c r="C24" s="33"/>
      <c r="D24" s="29" t="s">
        <v>34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spans="2:18" s="1" customFormat="1" ht="22.5" customHeight="1">
      <c r="B25" s="32"/>
      <c r="C25" s="33"/>
      <c r="D25" s="33"/>
      <c r="E25" s="169" t="s">
        <v>5</v>
      </c>
      <c r="F25" s="169"/>
      <c r="G25" s="169"/>
      <c r="H25" s="169"/>
      <c r="I25" s="169"/>
      <c r="J25" s="169"/>
      <c r="K25" s="169"/>
      <c r="L25" s="169"/>
      <c r="M25" s="33"/>
      <c r="N25" s="33"/>
      <c r="O25" s="33"/>
      <c r="P25" s="33"/>
      <c r="Q25" s="33"/>
      <c r="R25" s="34"/>
    </row>
    <row r="26" spans="2:18" s="1" customFormat="1" ht="6.95" customHeight="1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spans="2:18" s="1" customFormat="1" ht="6.95" customHeight="1">
      <c r="B27" s="32"/>
      <c r="C27" s="33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33"/>
      <c r="R27" s="34"/>
    </row>
    <row r="28" spans="2:18" s="1" customFormat="1" ht="14.45" customHeight="1">
      <c r="B28" s="32"/>
      <c r="C28" s="33"/>
      <c r="D28" s="111" t="s">
        <v>140</v>
      </c>
      <c r="E28" s="33"/>
      <c r="F28" s="33"/>
      <c r="G28" s="33"/>
      <c r="H28" s="33"/>
      <c r="I28" s="33"/>
      <c r="J28" s="33"/>
      <c r="K28" s="33"/>
      <c r="L28" s="33"/>
      <c r="M28" s="170">
        <f>N89</f>
        <v>0</v>
      </c>
      <c r="N28" s="170"/>
      <c r="O28" s="170"/>
      <c r="P28" s="170"/>
      <c r="Q28" s="33"/>
      <c r="R28" s="34"/>
    </row>
    <row r="29" spans="2:18" s="1" customFormat="1" ht="14.45" customHeight="1">
      <c r="B29" s="32"/>
      <c r="C29" s="33"/>
      <c r="D29" s="31" t="s">
        <v>141</v>
      </c>
      <c r="E29" s="33"/>
      <c r="F29" s="33"/>
      <c r="G29" s="33"/>
      <c r="H29" s="33"/>
      <c r="I29" s="33"/>
      <c r="J29" s="33"/>
      <c r="K29" s="33"/>
      <c r="L29" s="33"/>
      <c r="M29" s="170">
        <f>N111</f>
        <v>0</v>
      </c>
      <c r="N29" s="170"/>
      <c r="O29" s="170"/>
      <c r="P29" s="170"/>
      <c r="Q29" s="33"/>
      <c r="R29" s="34"/>
    </row>
    <row r="30" spans="2:18" s="1" customFormat="1" ht="6.95" customHeight="1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4"/>
    </row>
    <row r="31" spans="2:18" s="1" customFormat="1" ht="25.35" customHeight="1">
      <c r="B31" s="32"/>
      <c r="C31" s="33"/>
      <c r="D31" s="112" t="s">
        <v>37</v>
      </c>
      <c r="E31" s="33"/>
      <c r="F31" s="33"/>
      <c r="G31" s="33"/>
      <c r="H31" s="33"/>
      <c r="I31" s="33"/>
      <c r="J31" s="33"/>
      <c r="K31" s="33"/>
      <c r="L31" s="33"/>
      <c r="M31" s="207">
        <f>ROUND(M28+M29,2)</f>
        <v>0</v>
      </c>
      <c r="N31" s="205"/>
      <c r="O31" s="205"/>
      <c r="P31" s="205"/>
      <c r="Q31" s="33"/>
      <c r="R31" s="34"/>
    </row>
    <row r="32" spans="2:18" s="1" customFormat="1" ht="6.95" customHeight="1">
      <c r="B32" s="32"/>
      <c r="C32" s="33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33"/>
      <c r="R32" s="34"/>
    </row>
    <row r="33" spans="2:18" s="1" customFormat="1" ht="14.45" customHeight="1">
      <c r="B33" s="32"/>
      <c r="C33" s="33"/>
      <c r="D33" s="39" t="s">
        <v>38</v>
      </c>
      <c r="E33" s="39" t="s">
        <v>39</v>
      </c>
      <c r="F33" s="40">
        <v>0.21</v>
      </c>
      <c r="G33" s="113" t="s">
        <v>40</v>
      </c>
      <c r="H33" s="208">
        <f>ROUND((SUM(BE111:BE112)+SUM(BE131:BE260)), 2)</f>
        <v>0</v>
      </c>
      <c r="I33" s="205"/>
      <c r="J33" s="205"/>
      <c r="K33" s="33"/>
      <c r="L33" s="33"/>
      <c r="M33" s="208">
        <f>ROUND(ROUND((SUM(BE111:BE112)+SUM(BE131:BE260)), 2)*F33, 2)</f>
        <v>0</v>
      </c>
      <c r="N33" s="205"/>
      <c r="O33" s="205"/>
      <c r="P33" s="205"/>
      <c r="Q33" s="33"/>
      <c r="R33" s="34"/>
    </row>
    <row r="34" spans="2:18" s="1" customFormat="1" ht="14.45" customHeight="1">
      <c r="B34" s="32"/>
      <c r="C34" s="33"/>
      <c r="D34" s="33"/>
      <c r="E34" s="39" t="s">
        <v>41</v>
      </c>
      <c r="F34" s="40">
        <v>0.15</v>
      </c>
      <c r="G34" s="113" t="s">
        <v>40</v>
      </c>
      <c r="H34" s="208">
        <f>ROUND((SUM(BF111:BF112)+SUM(BF131:BF260)), 2)</f>
        <v>0</v>
      </c>
      <c r="I34" s="205"/>
      <c r="J34" s="205"/>
      <c r="K34" s="33"/>
      <c r="L34" s="33"/>
      <c r="M34" s="208">
        <f>ROUND(ROUND((SUM(BF111:BF112)+SUM(BF131:BF260)), 2)*F34, 2)</f>
        <v>0</v>
      </c>
      <c r="N34" s="205"/>
      <c r="O34" s="205"/>
      <c r="P34" s="205"/>
      <c r="Q34" s="33"/>
      <c r="R34" s="34"/>
    </row>
    <row r="35" spans="2:18" s="1" customFormat="1" ht="14.45" hidden="1" customHeight="1">
      <c r="B35" s="32"/>
      <c r="C35" s="33"/>
      <c r="D35" s="33"/>
      <c r="E35" s="39" t="s">
        <v>42</v>
      </c>
      <c r="F35" s="40">
        <v>0.21</v>
      </c>
      <c r="G35" s="113" t="s">
        <v>40</v>
      </c>
      <c r="H35" s="208">
        <f>ROUND((SUM(BG111:BG112)+SUM(BG131:BG260)), 2)</f>
        <v>0</v>
      </c>
      <c r="I35" s="205"/>
      <c r="J35" s="205"/>
      <c r="K35" s="33"/>
      <c r="L35" s="33"/>
      <c r="M35" s="208">
        <v>0</v>
      </c>
      <c r="N35" s="205"/>
      <c r="O35" s="205"/>
      <c r="P35" s="205"/>
      <c r="Q35" s="33"/>
      <c r="R35" s="34"/>
    </row>
    <row r="36" spans="2:18" s="1" customFormat="1" ht="14.45" hidden="1" customHeight="1">
      <c r="B36" s="32"/>
      <c r="C36" s="33"/>
      <c r="D36" s="33"/>
      <c r="E36" s="39" t="s">
        <v>43</v>
      </c>
      <c r="F36" s="40">
        <v>0.15</v>
      </c>
      <c r="G36" s="113" t="s">
        <v>40</v>
      </c>
      <c r="H36" s="208">
        <f>ROUND((SUM(BH111:BH112)+SUM(BH131:BH260)), 2)</f>
        <v>0</v>
      </c>
      <c r="I36" s="205"/>
      <c r="J36" s="205"/>
      <c r="K36" s="33"/>
      <c r="L36" s="33"/>
      <c r="M36" s="208">
        <v>0</v>
      </c>
      <c r="N36" s="205"/>
      <c r="O36" s="205"/>
      <c r="P36" s="205"/>
      <c r="Q36" s="33"/>
      <c r="R36" s="34"/>
    </row>
    <row r="37" spans="2:18" s="1" customFormat="1" ht="14.45" hidden="1" customHeight="1">
      <c r="B37" s="32"/>
      <c r="C37" s="33"/>
      <c r="D37" s="33"/>
      <c r="E37" s="39" t="s">
        <v>44</v>
      </c>
      <c r="F37" s="40">
        <v>0</v>
      </c>
      <c r="G37" s="113" t="s">
        <v>40</v>
      </c>
      <c r="H37" s="208">
        <f>ROUND((SUM(BI111:BI112)+SUM(BI131:BI260)), 2)</f>
        <v>0</v>
      </c>
      <c r="I37" s="205"/>
      <c r="J37" s="205"/>
      <c r="K37" s="33"/>
      <c r="L37" s="33"/>
      <c r="M37" s="208">
        <v>0</v>
      </c>
      <c r="N37" s="205"/>
      <c r="O37" s="205"/>
      <c r="P37" s="205"/>
      <c r="Q37" s="33"/>
      <c r="R37" s="34"/>
    </row>
    <row r="38" spans="2:18" s="1" customFormat="1" ht="6.95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</row>
    <row r="39" spans="2:18" s="1" customFormat="1" ht="25.35" customHeight="1">
      <c r="B39" s="32"/>
      <c r="C39" s="109"/>
      <c r="D39" s="114" t="s">
        <v>45</v>
      </c>
      <c r="E39" s="72"/>
      <c r="F39" s="72"/>
      <c r="G39" s="115" t="s">
        <v>46</v>
      </c>
      <c r="H39" s="116" t="s">
        <v>47</v>
      </c>
      <c r="I39" s="72"/>
      <c r="J39" s="72"/>
      <c r="K39" s="72"/>
      <c r="L39" s="209">
        <f>SUM(M31:M37)</f>
        <v>0</v>
      </c>
      <c r="M39" s="209"/>
      <c r="N39" s="209"/>
      <c r="O39" s="209"/>
      <c r="P39" s="210"/>
      <c r="Q39" s="109"/>
      <c r="R39" s="34"/>
    </row>
    <row r="40" spans="2:18" s="1" customFormat="1" ht="14.45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s="1" customFormat="1" ht="14.45" customHeight="1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4"/>
    </row>
    <row r="42" spans="2:18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s="1" customFormat="1" ht="15">
      <c r="B50" s="32"/>
      <c r="C50" s="33"/>
      <c r="D50" s="47" t="s">
        <v>48</v>
      </c>
      <c r="E50" s="48"/>
      <c r="F50" s="48"/>
      <c r="G50" s="48"/>
      <c r="H50" s="49"/>
      <c r="I50" s="33"/>
      <c r="J50" s="47" t="s">
        <v>49</v>
      </c>
      <c r="K50" s="48"/>
      <c r="L50" s="48"/>
      <c r="M50" s="48"/>
      <c r="N50" s="48"/>
      <c r="O50" s="48"/>
      <c r="P50" s="49"/>
      <c r="Q50" s="33"/>
      <c r="R50" s="34"/>
    </row>
    <row r="51" spans="2:18">
      <c r="B51" s="22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3"/>
    </row>
    <row r="52" spans="2:18">
      <c r="B52" s="22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3"/>
    </row>
    <row r="53" spans="2:18">
      <c r="B53" s="22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3"/>
    </row>
    <row r="54" spans="2:18">
      <c r="B54" s="22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3"/>
    </row>
    <row r="55" spans="2:18">
      <c r="B55" s="22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3"/>
    </row>
    <row r="56" spans="2:18">
      <c r="B56" s="22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3"/>
    </row>
    <row r="57" spans="2:18">
      <c r="B57" s="22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3"/>
    </row>
    <row r="58" spans="2:18">
      <c r="B58" s="22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3"/>
    </row>
    <row r="59" spans="2:18" s="1" customFormat="1" ht="15">
      <c r="B59" s="32"/>
      <c r="C59" s="33"/>
      <c r="D59" s="52" t="s">
        <v>50</v>
      </c>
      <c r="E59" s="53"/>
      <c r="F59" s="53"/>
      <c r="G59" s="54" t="s">
        <v>51</v>
      </c>
      <c r="H59" s="55"/>
      <c r="I59" s="33"/>
      <c r="J59" s="52" t="s">
        <v>50</v>
      </c>
      <c r="K59" s="53"/>
      <c r="L59" s="53"/>
      <c r="M59" s="53"/>
      <c r="N59" s="54" t="s">
        <v>51</v>
      </c>
      <c r="O59" s="53"/>
      <c r="P59" s="55"/>
      <c r="Q59" s="33"/>
      <c r="R59" s="34"/>
    </row>
    <row r="60" spans="2:18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2:18" s="1" customFormat="1" ht="15">
      <c r="B61" s="32"/>
      <c r="C61" s="33"/>
      <c r="D61" s="47" t="s">
        <v>52</v>
      </c>
      <c r="E61" s="48"/>
      <c r="F61" s="48"/>
      <c r="G61" s="48"/>
      <c r="H61" s="49"/>
      <c r="I61" s="33"/>
      <c r="J61" s="47" t="s">
        <v>53</v>
      </c>
      <c r="K61" s="48"/>
      <c r="L61" s="48"/>
      <c r="M61" s="48"/>
      <c r="N61" s="48"/>
      <c r="O61" s="48"/>
      <c r="P61" s="49"/>
      <c r="Q61" s="33"/>
      <c r="R61" s="34"/>
    </row>
    <row r="62" spans="2:18">
      <c r="B62" s="22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3"/>
    </row>
    <row r="63" spans="2:18">
      <c r="B63" s="22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3"/>
    </row>
    <row r="64" spans="2:18">
      <c r="B64" s="22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3"/>
    </row>
    <row r="65" spans="2:18">
      <c r="B65" s="22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3"/>
    </row>
    <row r="66" spans="2:18">
      <c r="B66" s="22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3"/>
    </row>
    <row r="67" spans="2:18">
      <c r="B67" s="22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3"/>
    </row>
    <row r="68" spans="2:18">
      <c r="B68" s="22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3"/>
    </row>
    <row r="69" spans="2:18">
      <c r="B69" s="22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3"/>
    </row>
    <row r="70" spans="2:18" s="1" customFormat="1" ht="15">
      <c r="B70" s="32"/>
      <c r="C70" s="33"/>
      <c r="D70" s="52" t="s">
        <v>50</v>
      </c>
      <c r="E70" s="53"/>
      <c r="F70" s="53"/>
      <c r="G70" s="54" t="s">
        <v>51</v>
      </c>
      <c r="H70" s="55"/>
      <c r="I70" s="33"/>
      <c r="J70" s="52" t="s">
        <v>50</v>
      </c>
      <c r="K70" s="53"/>
      <c r="L70" s="53"/>
      <c r="M70" s="53"/>
      <c r="N70" s="54" t="s">
        <v>51</v>
      </c>
      <c r="O70" s="53"/>
      <c r="P70" s="55"/>
      <c r="Q70" s="33"/>
      <c r="R70" s="34"/>
    </row>
    <row r="71" spans="2:18" s="1" customFormat="1" ht="14.4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9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950000000000003" customHeight="1">
      <c r="B76" s="32"/>
      <c r="C76" s="164" t="s">
        <v>142</v>
      </c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34"/>
    </row>
    <row r="77" spans="2:18" s="1" customFormat="1" ht="6.95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>
      <c r="B78" s="32"/>
      <c r="C78" s="29" t="s">
        <v>16</v>
      </c>
      <c r="D78" s="33"/>
      <c r="E78" s="33"/>
      <c r="F78" s="203" t="str">
        <f>F6</f>
        <v xml:space="preserve">Novostavba produkční stáje, hnojiště, jímky </v>
      </c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33"/>
      <c r="R78" s="34"/>
    </row>
    <row r="79" spans="2:18" ht="30" customHeight="1">
      <c r="B79" s="22"/>
      <c r="C79" s="29" t="s">
        <v>136</v>
      </c>
      <c r="D79" s="25"/>
      <c r="E79" s="25"/>
      <c r="F79" s="203" t="s">
        <v>137</v>
      </c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25"/>
      <c r="R79" s="23"/>
    </row>
    <row r="80" spans="2:18" s="1" customFormat="1" ht="36.950000000000003" customHeight="1">
      <c r="B80" s="32"/>
      <c r="C80" s="66" t="s">
        <v>138</v>
      </c>
      <c r="D80" s="33"/>
      <c r="E80" s="33"/>
      <c r="F80" s="180" t="str">
        <f>F8</f>
        <v>SO 01-1 - Stavební náklady</v>
      </c>
      <c r="G80" s="205"/>
      <c r="H80" s="205"/>
      <c r="I80" s="205"/>
      <c r="J80" s="205"/>
      <c r="K80" s="205"/>
      <c r="L80" s="205"/>
      <c r="M80" s="205"/>
      <c r="N80" s="205"/>
      <c r="O80" s="205"/>
      <c r="P80" s="205"/>
      <c r="Q80" s="33"/>
      <c r="R80" s="34"/>
    </row>
    <row r="81" spans="2:47" s="1" customFormat="1" ht="6.95" customHeight="1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4"/>
    </row>
    <row r="82" spans="2:47" s="1" customFormat="1" ht="18" customHeight="1">
      <c r="B82" s="32"/>
      <c r="C82" s="29" t="s">
        <v>21</v>
      </c>
      <c r="D82" s="33"/>
      <c r="E82" s="33"/>
      <c r="F82" s="27"/>
      <c r="G82" s="33"/>
      <c r="H82" s="33"/>
      <c r="I82" s="33"/>
      <c r="J82" s="33"/>
      <c r="K82" s="29" t="s">
        <v>23</v>
      </c>
      <c r="L82" s="33"/>
      <c r="M82" s="206" t="str">
        <f>IF(O10="","",O10)</f>
        <v/>
      </c>
      <c r="N82" s="206"/>
      <c r="O82" s="206"/>
      <c r="P82" s="206"/>
      <c r="Q82" s="33"/>
      <c r="R82" s="34"/>
    </row>
    <row r="83" spans="2:47" s="1" customFormat="1" ht="6.95" customHeight="1"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4"/>
    </row>
    <row r="84" spans="2:47" s="1" customFormat="1" ht="15">
      <c r="B84" s="32"/>
      <c r="C84" s="29" t="s">
        <v>26</v>
      </c>
      <c r="D84" s="33"/>
      <c r="E84" s="33"/>
      <c r="F84" s="27" t="str">
        <f>E13</f>
        <v xml:space="preserve"> </v>
      </c>
      <c r="G84" s="33"/>
      <c r="H84" s="33"/>
      <c r="I84" s="33"/>
      <c r="J84" s="33"/>
      <c r="K84" s="29" t="s">
        <v>31</v>
      </c>
      <c r="L84" s="33"/>
      <c r="M84" s="166" t="str">
        <f>E19</f>
        <v xml:space="preserve"> </v>
      </c>
      <c r="N84" s="166"/>
      <c r="O84" s="166"/>
      <c r="P84" s="166"/>
      <c r="Q84" s="166"/>
      <c r="R84" s="34"/>
    </row>
    <row r="85" spans="2:47" s="1" customFormat="1" ht="14.45" customHeight="1">
      <c r="B85" s="32"/>
      <c r="C85" s="29" t="s">
        <v>30</v>
      </c>
      <c r="D85" s="33"/>
      <c r="E85" s="33"/>
      <c r="F85" s="27" t="str">
        <f>IF(E16="","",E16)</f>
        <v/>
      </c>
      <c r="G85" s="33"/>
      <c r="H85" s="33"/>
      <c r="I85" s="33"/>
      <c r="J85" s="33"/>
      <c r="K85" s="29" t="s">
        <v>33</v>
      </c>
      <c r="L85" s="33"/>
      <c r="M85" s="166"/>
      <c r="N85" s="166"/>
      <c r="O85" s="166"/>
      <c r="P85" s="166"/>
      <c r="Q85" s="166"/>
      <c r="R85" s="34"/>
    </row>
    <row r="86" spans="2:47" s="1" customFormat="1" ht="10.35" customHeight="1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4"/>
    </row>
    <row r="87" spans="2:47" s="1" customFormat="1" ht="29.25" customHeight="1">
      <c r="B87" s="32"/>
      <c r="C87" s="211" t="s">
        <v>143</v>
      </c>
      <c r="D87" s="212"/>
      <c r="E87" s="212"/>
      <c r="F87" s="212"/>
      <c r="G87" s="212"/>
      <c r="H87" s="109"/>
      <c r="I87" s="109"/>
      <c r="J87" s="109"/>
      <c r="K87" s="109"/>
      <c r="L87" s="109"/>
      <c r="M87" s="109"/>
      <c r="N87" s="211" t="s">
        <v>144</v>
      </c>
      <c r="O87" s="212"/>
      <c r="P87" s="212"/>
      <c r="Q87" s="212"/>
      <c r="R87" s="34"/>
    </row>
    <row r="88" spans="2:47" s="1" customFormat="1" ht="10.35" customHeight="1"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4"/>
    </row>
    <row r="89" spans="2:47" s="1" customFormat="1" ht="29.25" customHeight="1">
      <c r="B89" s="32"/>
      <c r="C89" s="117" t="s">
        <v>145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199">
        <f>N131</f>
        <v>0</v>
      </c>
      <c r="O89" s="213"/>
      <c r="P89" s="213"/>
      <c r="Q89" s="213"/>
      <c r="R89" s="34"/>
      <c r="AU89" s="18" t="s">
        <v>146</v>
      </c>
    </row>
    <row r="90" spans="2:47" s="7" customFormat="1" ht="24.95" customHeight="1">
      <c r="B90" s="118"/>
      <c r="C90" s="119"/>
      <c r="D90" s="120" t="s">
        <v>147</v>
      </c>
      <c r="E90" s="119"/>
      <c r="F90" s="119"/>
      <c r="G90" s="119"/>
      <c r="H90" s="119"/>
      <c r="I90" s="119"/>
      <c r="J90" s="119"/>
      <c r="K90" s="119"/>
      <c r="L90" s="119"/>
      <c r="M90" s="119"/>
      <c r="N90" s="214">
        <f>N132</f>
        <v>0</v>
      </c>
      <c r="O90" s="215"/>
      <c r="P90" s="215"/>
      <c r="Q90" s="215"/>
      <c r="R90" s="121"/>
    </row>
    <row r="91" spans="2:47" s="8" customFormat="1" ht="19.899999999999999" customHeight="1">
      <c r="B91" s="122"/>
      <c r="C91" s="96"/>
      <c r="D91" s="123" t="s">
        <v>148</v>
      </c>
      <c r="E91" s="96"/>
      <c r="F91" s="96"/>
      <c r="G91" s="96"/>
      <c r="H91" s="96"/>
      <c r="I91" s="96"/>
      <c r="J91" s="96"/>
      <c r="K91" s="96"/>
      <c r="L91" s="96"/>
      <c r="M91" s="96"/>
      <c r="N91" s="195">
        <f>N133</f>
        <v>0</v>
      </c>
      <c r="O91" s="196"/>
      <c r="P91" s="196"/>
      <c r="Q91" s="196"/>
      <c r="R91" s="124"/>
    </row>
    <row r="92" spans="2:47" s="8" customFormat="1" ht="19.899999999999999" customHeight="1">
      <c r="B92" s="122"/>
      <c r="C92" s="96"/>
      <c r="D92" s="123" t="s">
        <v>149</v>
      </c>
      <c r="E92" s="96"/>
      <c r="F92" s="96"/>
      <c r="G92" s="96"/>
      <c r="H92" s="96"/>
      <c r="I92" s="96"/>
      <c r="J92" s="96"/>
      <c r="K92" s="96"/>
      <c r="L92" s="96"/>
      <c r="M92" s="96"/>
      <c r="N92" s="195">
        <f>N153</f>
        <v>0</v>
      </c>
      <c r="O92" s="196"/>
      <c r="P92" s="196"/>
      <c r="Q92" s="196"/>
      <c r="R92" s="124"/>
    </row>
    <row r="93" spans="2:47" s="8" customFormat="1" ht="19.899999999999999" customHeight="1">
      <c r="B93" s="122"/>
      <c r="C93" s="96"/>
      <c r="D93" s="123" t="s">
        <v>150</v>
      </c>
      <c r="E93" s="96"/>
      <c r="F93" s="96"/>
      <c r="G93" s="96"/>
      <c r="H93" s="96"/>
      <c r="I93" s="96"/>
      <c r="J93" s="96"/>
      <c r="K93" s="96"/>
      <c r="L93" s="96"/>
      <c r="M93" s="96"/>
      <c r="N93" s="195">
        <f>N166</f>
        <v>0</v>
      </c>
      <c r="O93" s="196"/>
      <c r="P93" s="196"/>
      <c r="Q93" s="196"/>
      <c r="R93" s="124"/>
    </row>
    <row r="94" spans="2:47" s="8" customFormat="1" ht="19.899999999999999" customHeight="1">
      <c r="B94" s="122"/>
      <c r="C94" s="96"/>
      <c r="D94" s="123" t="s">
        <v>151</v>
      </c>
      <c r="E94" s="96"/>
      <c r="F94" s="96"/>
      <c r="G94" s="96"/>
      <c r="H94" s="96"/>
      <c r="I94" s="96"/>
      <c r="J94" s="96"/>
      <c r="K94" s="96"/>
      <c r="L94" s="96"/>
      <c r="M94" s="96"/>
      <c r="N94" s="195">
        <f>N171</f>
        <v>0</v>
      </c>
      <c r="O94" s="196"/>
      <c r="P94" s="196"/>
      <c r="Q94" s="196"/>
      <c r="R94" s="124"/>
    </row>
    <row r="95" spans="2:47" s="8" customFormat="1" ht="19.899999999999999" customHeight="1">
      <c r="B95" s="122"/>
      <c r="C95" s="96"/>
      <c r="D95" s="123" t="s">
        <v>152</v>
      </c>
      <c r="E95" s="96"/>
      <c r="F95" s="96"/>
      <c r="G95" s="96"/>
      <c r="H95" s="96"/>
      <c r="I95" s="96"/>
      <c r="J95" s="96"/>
      <c r="K95" s="96"/>
      <c r="L95" s="96"/>
      <c r="M95" s="96"/>
      <c r="N95" s="195">
        <f>N175</f>
        <v>0</v>
      </c>
      <c r="O95" s="196"/>
      <c r="P95" s="196"/>
      <c r="Q95" s="196"/>
      <c r="R95" s="124"/>
    </row>
    <row r="96" spans="2:47" s="8" customFormat="1" ht="19.899999999999999" customHeight="1">
      <c r="B96" s="122"/>
      <c r="C96" s="96"/>
      <c r="D96" s="123" t="s">
        <v>153</v>
      </c>
      <c r="E96" s="96"/>
      <c r="F96" s="96"/>
      <c r="G96" s="96"/>
      <c r="H96" s="96"/>
      <c r="I96" s="96"/>
      <c r="J96" s="96"/>
      <c r="K96" s="96"/>
      <c r="L96" s="96"/>
      <c r="M96" s="96"/>
      <c r="N96" s="195">
        <f>N183</f>
        <v>0</v>
      </c>
      <c r="O96" s="196"/>
      <c r="P96" s="196"/>
      <c r="Q96" s="196"/>
      <c r="R96" s="124"/>
    </row>
    <row r="97" spans="2:21" s="8" customFormat="1" ht="19.899999999999999" customHeight="1">
      <c r="B97" s="122"/>
      <c r="C97" s="96"/>
      <c r="D97" s="123" t="s">
        <v>154</v>
      </c>
      <c r="E97" s="96"/>
      <c r="F97" s="96"/>
      <c r="G97" s="96"/>
      <c r="H97" s="96"/>
      <c r="I97" s="96"/>
      <c r="J97" s="96"/>
      <c r="K97" s="96"/>
      <c r="L97" s="96"/>
      <c r="M97" s="96"/>
      <c r="N97" s="195">
        <f>N189</f>
        <v>0</v>
      </c>
      <c r="O97" s="196"/>
      <c r="P97" s="196"/>
      <c r="Q97" s="196"/>
      <c r="R97" s="124"/>
    </row>
    <row r="98" spans="2:21" s="8" customFormat="1" ht="19.899999999999999" customHeight="1">
      <c r="B98" s="122"/>
      <c r="C98" s="96"/>
      <c r="D98" s="123" t="s">
        <v>155</v>
      </c>
      <c r="E98" s="96"/>
      <c r="F98" s="96"/>
      <c r="G98" s="96"/>
      <c r="H98" s="96"/>
      <c r="I98" s="96"/>
      <c r="J98" s="96"/>
      <c r="K98" s="96"/>
      <c r="L98" s="96"/>
      <c r="M98" s="96"/>
      <c r="N98" s="195">
        <f>N193</f>
        <v>0</v>
      </c>
      <c r="O98" s="196"/>
      <c r="P98" s="196"/>
      <c r="Q98" s="196"/>
      <c r="R98" s="124"/>
    </row>
    <row r="99" spans="2:21" s="7" customFormat="1" ht="24.95" customHeight="1">
      <c r="B99" s="118"/>
      <c r="C99" s="119"/>
      <c r="D99" s="120" t="s">
        <v>156</v>
      </c>
      <c r="E99" s="119"/>
      <c r="F99" s="119"/>
      <c r="G99" s="119"/>
      <c r="H99" s="119"/>
      <c r="I99" s="119"/>
      <c r="J99" s="119"/>
      <c r="K99" s="119"/>
      <c r="L99" s="119"/>
      <c r="M99" s="119"/>
      <c r="N99" s="214">
        <f>N195</f>
        <v>0</v>
      </c>
      <c r="O99" s="215"/>
      <c r="P99" s="215"/>
      <c r="Q99" s="215"/>
      <c r="R99" s="121"/>
    </row>
    <row r="100" spans="2:21" s="8" customFormat="1" ht="19.899999999999999" customHeight="1">
      <c r="B100" s="122"/>
      <c r="C100" s="96"/>
      <c r="D100" s="123" t="s">
        <v>157</v>
      </c>
      <c r="E100" s="96"/>
      <c r="F100" s="96"/>
      <c r="G100" s="96"/>
      <c r="H100" s="96"/>
      <c r="I100" s="96"/>
      <c r="J100" s="96"/>
      <c r="K100" s="96"/>
      <c r="L100" s="96"/>
      <c r="M100" s="96"/>
      <c r="N100" s="195">
        <f>N196</f>
        <v>0</v>
      </c>
      <c r="O100" s="196"/>
      <c r="P100" s="196"/>
      <c r="Q100" s="196"/>
      <c r="R100" s="124"/>
    </row>
    <row r="101" spans="2:21" s="8" customFormat="1" ht="19.899999999999999" customHeight="1">
      <c r="B101" s="122"/>
      <c r="C101" s="96"/>
      <c r="D101" s="123" t="s">
        <v>158</v>
      </c>
      <c r="E101" s="96"/>
      <c r="F101" s="96"/>
      <c r="G101" s="96"/>
      <c r="H101" s="96"/>
      <c r="I101" s="96"/>
      <c r="J101" s="96"/>
      <c r="K101" s="96"/>
      <c r="L101" s="96"/>
      <c r="M101" s="96"/>
      <c r="N101" s="195">
        <f>N203</f>
        <v>0</v>
      </c>
      <c r="O101" s="196"/>
      <c r="P101" s="196"/>
      <c r="Q101" s="196"/>
      <c r="R101" s="124"/>
    </row>
    <row r="102" spans="2:21" s="8" customFormat="1" ht="19.899999999999999" customHeight="1">
      <c r="B102" s="122"/>
      <c r="C102" s="96"/>
      <c r="D102" s="123" t="s">
        <v>159</v>
      </c>
      <c r="E102" s="96"/>
      <c r="F102" s="96"/>
      <c r="G102" s="96"/>
      <c r="H102" s="96"/>
      <c r="I102" s="96"/>
      <c r="J102" s="96"/>
      <c r="K102" s="96"/>
      <c r="L102" s="96"/>
      <c r="M102" s="96"/>
      <c r="N102" s="195">
        <f>N220</f>
        <v>0</v>
      </c>
      <c r="O102" s="196"/>
      <c r="P102" s="196"/>
      <c r="Q102" s="196"/>
      <c r="R102" s="124"/>
    </row>
    <row r="103" spans="2:21" s="8" customFormat="1" ht="19.899999999999999" customHeight="1">
      <c r="B103" s="122"/>
      <c r="C103" s="96"/>
      <c r="D103" s="123" t="s">
        <v>160</v>
      </c>
      <c r="E103" s="96"/>
      <c r="F103" s="96"/>
      <c r="G103" s="96"/>
      <c r="H103" s="96"/>
      <c r="I103" s="96"/>
      <c r="J103" s="96"/>
      <c r="K103" s="96"/>
      <c r="L103" s="96"/>
      <c r="M103" s="96"/>
      <c r="N103" s="195">
        <f>N232</f>
        <v>0</v>
      </c>
      <c r="O103" s="196"/>
      <c r="P103" s="196"/>
      <c r="Q103" s="196"/>
      <c r="R103" s="124"/>
    </row>
    <row r="104" spans="2:21" s="8" customFormat="1" ht="19.899999999999999" customHeight="1">
      <c r="B104" s="122"/>
      <c r="C104" s="96"/>
      <c r="D104" s="123" t="s">
        <v>161</v>
      </c>
      <c r="E104" s="96"/>
      <c r="F104" s="96"/>
      <c r="G104" s="96"/>
      <c r="H104" s="96"/>
      <c r="I104" s="96"/>
      <c r="J104" s="96"/>
      <c r="K104" s="96"/>
      <c r="L104" s="96"/>
      <c r="M104" s="96"/>
      <c r="N104" s="195">
        <f>N235</f>
        <v>0</v>
      </c>
      <c r="O104" s="196"/>
      <c r="P104" s="196"/>
      <c r="Q104" s="196"/>
      <c r="R104" s="124"/>
    </row>
    <row r="105" spans="2:21" s="8" customFormat="1" ht="19.899999999999999" customHeight="1">
      <c r="B105" s="122"/>
      <c r="C105" s="96"/>
      <c r="D105" s="123" t="s">
        <v>162</v>
      </c>
      <c r="E105" s="96"/>
      <c r="F105" s="96"/>
      <c r="G105" s="96"/>
      <c r="H105" s="96"/>
      <c r="I105" s="96"/>
      <c r="J105" s="96"/>
      <c r="K105" s="96"/>
      <c r="L105" s="96"/>
      <c r="M105" s="96"/>
      <c r="N105" s="195">
        <f>N244</f>
        <v>0</v>
      </c>
      <c r="O105" s="196"/>
      <c r="P105" s="196"/>
      <c r="Q105" s="196"/>
      <c r="R105" s="124"/>
    </row>
    <row r="106" spans="2:21" s="8" customFormat="1" ht="19.899999999999999" customHeight="1">
      <c r="B106" s="122"/>
      <c r="C106" s="96"/>
      <c r="D106" s="123" t="s">
        <v>163</v>
      </c>
      <c r="E106" s="96"/>
      <c r="F106" s="96"/>
      <c r="G106" s="96"/>
      <c r="H106" s="96"/>
      <c r="I106" s="96"/>
      <c r="J106" s="96"/>
      <c r="K106" s="96"/>
      <c r="L106" s="96"/>
      <c r="M106" s="96"/>
      <c r="N106" s="195">
        <f>N246</f>
        <v>0</v>
      </c>
      <c r="O106" s="196"/>
      <c r="P106" s="196"/>
      <c r="Q106" s="196"/>
      <c r="R106" s="124"/>
    </row>
    <row r="107" spans="2:21" s="8" customFormat="1" ht="19.899999999999999" customHeight="1">
      <c r="B107" s="122"/>
      <c r="C107" s="96"/>
      <c r="D107" s="123" t="s">
        <v>164</v>
      </c>
      <c r="E107" s="96"/>
      <c r="F107" s="96"/>
      <c r="G107" s="96"/>
      <c r="H107" s="96"/>
      <c r="I107" s="96"/>
      <c r="J107" s="96"/>
      <c r="K107" s="96"/>
      <c r="L107" s="96"/>
      <c r="M107" s="96"/>
      <c r="N107" s="195">
        <f>N252</f>
        <v>0</v>
      </c>
      <c r="O107" s="196"/>
      <c r="P107" s="196"/>
      <c r="Q107" s="196"/>
      <c r="R107" s="124"/>
    </row>
    <row r="108" spans="2:21" s="7" customFormat="1" ht="24.95" customHeight="1">
      <c r="B108" s="118"/>
      <c r="C108" s="119"/>
      <c r="D108" s="120" t="s">
        <v>165</v>
      </c>
      <c r="E108" s="119"/>
      <c r="F108" s="119"/>
      <c r="G108" s="119"/>
      <c r="H108" s="119"/>
      <c r="I108" s="119"/>
      <c r="J108" s="119"/>
      <c r="K108" s="119"/>
      <c r="L108" s="119"/>
      <c r="M108" s="119"/>
      <c r="N108" s="214">
        <f>N258</f>
        <v>0</v>
      </c>
      <c r="O108" s="215"/>
      <c r="P108" s="215"/>
      <c r="Q108" s="215"/>
      <c r="R108" s="121"/>
    </row>
    <row r="109" spans="2:21" s="8" customFormat="1" ht="19.899999999999999" customHeight="1">
      <c r="B109" s="122"/>
      <c r="C109" s="96"/>
      <c r="D109" s="123" t="s">
        <v>166</v>
      </c>
      <c r="E109" s="96"/>
      <c r="F109" s="96"/>
      <c r="G109" s="96"/>
      <c r="H109" s="96"/>
      <c r="I109" s="96"/>
      <c r="J109" s="96"/>
      <c r="K109" s="96"/>
      <c r="L109" s="96"/>
      <c r="M109" s="96"/>
      <c r="N109" s="195">
        <f>N259</f>
        <v>0</v>
      </c>
      <c r="O109" s="196"/>
      <c r="P109" s="196"/>
      <c r="Q109" s="196"/>
      <c r="R109" s="124"/>
    </row>
    <row r="110" spans="2:21" s="1" customFormat="1" ht="21.75" customHeight="1">
      <c r="B110" s="32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4"/>
    </row>
    <row r="111" spans="2:21" s="1" customFormat="1" ht="29.25" customHeight="1">
      <c r="B111" s="32"/>
      <c r="C111" s="117" t="s">
        <v>167</v>
      </c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213">
        <v>0</v>
      </c>
      <c r="O111" s="233"/>
      <c r="P111" s="233"/>
      <c r="Q111" s="233"/>
      <c r="R111" s="34"/>
      <c r="T111" s="125"/>
      <c r="U111" s="126" t="s">
        <v>38</v>
      </c>
    </row>
    <row r="112" spans="2:21" s="1" customFormat="1" ht="18" customHeight="1">
      <c r="B112" s="32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4"/>
    </row>
    <row r="113" spans="2:18" s="1" customFormat="1" ht="29.25" customHeight="1">
      <c r="B113" s="32"/>
      <c r="C113" s="108" t="s">
        <v>129</v>
      </c>
      <c r="D113" s="109"/>
      <c r="E113" s="109"/>
      <c r="F113" s="109"/>
      <c r="G113" s="109"/>
      <c r="H113" s="109"/>
      <c r="I113" s="109"/>
      <c r="J113" s="109"/>
      <c r="K113" s="109"/>
      <c r="L113" s="200">
        <f>ROUND(SUM(N89+N111),2)</f>
        <v>0</v>
      </c>
      <c r="M113" s="200"/>
      <c r="N113" s="200"/>
      <c r="O113" s="200"/>
      <c r="P113" s="200"/>
      <c r="Q113" s="200"/>
      <c r="R113" s="34"/>
    </row>
    <row r="114" spans="2:18" s="1" customFormat="1" ht="6.95" customHeight="1">
      <c r="B114" s="56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8"/>
    </row>
    <row r="118" spans="2:18" s="1" customFormat="1" ht="6.95" customHeight="1">
      <c r="B118" s="59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1"/>
    </row>
    <row r="119" spans="2:18" s="1" customFormat="1" ht="36.950000000000003" customHeight="1">
      <c r="B119" s="32"/>
      <c r="C119" s="164" t="s">
        <v>168</v>
      </c>
      <c r="D119" s="205"/>
      <c r="E119" s="205"/>
      <c r="F119" s="205"/>
      <c r="G119" s="205"/>
      <c r="H119" s="205"/>
      <c r="I119" s="205"/>
      <c r="J119" s="205"/>
      <c r="K119" s="205"/>
      <c r="L119" s="205"/>
      <c r="M119" s="205"/>
      <c r="N119" s="205"/>
      <c r="O119" s="205"/>
      <c r="P119" s="205"/>
      <c r="Q119" s="205"/>
      <c r="R119" s="34"/>
    </row>
    <row r="120" spans="2:18" s="1" customFormat="1" ht="6.95" customHeight="1">
      <c r="B120" s="32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4"/>
    </row>
    <row r="121" spans="2:18" s="1" customFormat="1" ht="30" customHeight="1">
      <c r="B121" s="32"/>
      <c r="C121" s="29" t="s">
        <v>16</v>
      </c>
      <c r="D121" s="33"/>
      <c r="E121" s="33"/>
      <c r="F121" s="203" t="str">
        <f>F6</f>
        <v xml:space="preserve">Novostavba produkční stáje, hnojiště, jímky </v>
      </c>
      <c r="G121" s="204"/>
      <c r="H121" s="204"/>
      <c r="I121" s="204"/>
      <c r="J121" s="204"/>
      <c r="K121" s="204"/>
      <c r="L121" s="204"/>
      <c r="M121" s="204"/>
      <c r="N121" s="204"/>
      <c r="O121" s="204"/>
      <c r="P121" s="204"/>
      <c r="Q121" s="33"/>
      <c r="R121" s="34"/>
    </row>
    <row r="122" spans="2:18" ht="30" customHeight="1">
      <c r="B122" s="22"/>
      <c r="C122" s="29" t="s">
        <v>136</v>
      </c>
      <c r="D122" s="25"/>
      <c r="E122" s="25"/>
      <c r="F122" s="203" t="s">
        <v>137</v>
      </c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25"/>
      <c r="R122" s="23"/>
    </row>
    <row r="123" spans="2:18" s="1" customFormat="1" ht="36.950000000000003" customHeight="1">
      <c r="B123" s="32"/>
      <c r="C123" s="66" t="s">
        <v>138</v>
      </c>
      <c r="D123" s="33"/>
      <c r="E123" s="33"/>
      <c r="F123" s="180" t="str">
        <f>F8</f>
        <v>SO 01-1 - Stavební náklady</v>
      </c>
      <c r="G123" s="205"/>
      <c r="H123" s="205"/>
      <c r="I123" s="205"/>
      <c r="J123" s="205"/>
      <c r="K123" s="205"/>
      <c r="L123" s="205"/>
      <c r="M123" s="205"/>
      <c r="N123" s="205"/>
      <c r="O123" s="205"/>
      <c r="P123" s="205"/>
      <c r="Q123" s="33"/>
      <c r="R123" s="34"/>
    </row>
    <row r="124" spans="2:18" s="1" customFormat="1" ht="6.95" customHeight="1">
      <c r="B124" s="32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4"/>
    </row>
    <row r="125" spans="2:18" s="1" customFormat="1" ht="18" customHeight="1">
      <c r="B125" s="32"/>
      <c r="C125" s="29" t="s">
        <v>21</v>
      </c>
      <c r="D125" s="33"/>
      <c r="E125" s="33"/>
      <c r="F125" s="27" t="str">
        <f>F10</f>
        <v>Sedlice</v>
      </c>
      <c r="G125" s="33"/>
      <c r="H125" s="33"/>
      <c r="I125" s="33"/>
      <c r="J125" s="33"/>
      <c r="K125" s="29" t="s">
        <v>23</v>
      </c>
      <c r="L125" s="33"/>
      <c r="M125" s="206" t="str">
        <f>IF(O10="","",O10)</f>
        <v/>
      </c>
      <c r="N125" s="206"/>
      <c r="O125" s="206"/>
      <c r="P125" s="206"/>
      <c r="Q125" s="33"/>
      <c r="R125" s="34"/>
    </row>
    <row r="126" spans="2:18" s="1" customFormat="1" ht="6.95" customHeight="1">
      <c r="B126" s="32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4"/>
    </row>
    <row r="127" spans="2:18" s="1" customFormat="1" ht="15">
      <c r="B127" s="32"/>
      <c r="C127" s="29" t="s">
        <v>26</v>
      </c>
      <c r="D127" s="33"/>
      <c r="E127" s="33"/>
      <c r="F127" s="27" t="str">
        <f>E13</f>
        <v xml:space="preserve"> </v>
      </c>
      <c r="G127" s="33"/>
      <c r="H127" s="33"/>
      <c r="I127" s="33"/>
      <c r="J127" s="33"/>
      <c r="K127" s="29" t="s">
        <v>31</v>
      </c>
      <c r="L127" s="33"/>
      <c r="M127" s="166" t="str">
        <f>E19</f>
        <v xml:space="preserve"> </v>
      </c>
      <c r="N127" s="166"/>
      <c r="O127" s="166"/>
      <c r="P127" s="166"/>
      <c r="Q127" s="166"/>
      <c r="R127" s="34"/>
    </row>
    <row r="128" spans="2:18" s="1" customFormat="1" ht="14.45" customHeight="1">
      <c r="B128" s="32"/>
      <c r="C128" s="29" t="s">
        <v>30</v>
      </c>
      <c r="D128" s="33"/>
      <c r="E128" s="33"/>
      <c r="F128" s="27" t="str">
        <f>IF(E16="","",E16)</f>
        <v/>
      </c>
      <c r="G128" s="33"/>
      <c r="H128" s="33"/>
      <c r="I128" s="33"/>
      <c r="J128" s="33"/>
      <c r="K128" s="29" t="s">
        <v>33</v>
      </c>
      <c r="L128" s="33"/>
      <c r="M128" s="166"/>
      <c r="N128" s="166"/>
      <c r="O128" s="166"/>
      <c r="P128" s="166"/>
      <c r="Q128" s="166"/>
      <c r="R128" s="34"/>
    </row>
    <row r="129" spans="2:65" s="1" customFormat="1" ht="10.35" customHeight="1">
      <c r="B129" s="32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4"/>
    </row>
    <row r="130" spans="2:65" s="9" customFormat="1" ht="29.25" customHeight="1">
      <c r="B130" s="127"/>
      <c r="C130" s="128" t="s">
        <v>169</v>
      </c>
      <c r="D130" s="129" t="s">
        <v>170</v>
      </c>
      <c r="E130" s="129" t="s">
        <v>56</v>
      </c>
      <c r="F130" s="216" t="s">
        <v>171</v>
      </c>
      <c r="G130" s="216"/>
      <c r="H130" s="216"/>
      <c r="I130" s="216"/>
      <c r="J130" s="129" t="s">
        <v>172</v>
      </c>
      <c r="K130" s="129" t="s">
        <v>173</v>
      </c>
      <c r="L130" s="217" t="s">
        <v>174</v>
      </c>
      <c r="M130" s="217"/>
      <c r="N130" s="216" t="s">
        <v>144</v>
      </c>
      <c r="O130" s="216"/>
      <c r="P130" s="216"/>
      <c r="Q130" s="218"/>
      <c r="R130" s="130"/>
      <c r="T130" s="73" t="s">
        <v>175</v>
      </c>
      <c r="U130" s="74" t="s">
        <v>38</v>
      </c>
      <c r="V130" s="74" t="s">
        <v>176</v>
      </c>
      <c r="W130" s="74" t="s">
        <v>177</v>
      </c>
      <c r="X130" s="74" t="s">
        <v>178</v>
      </c>
      <c r="Y130" s="74" t="s">
        <v>179</v>
      </c>
      <c r="Z130" s="74" t="s">
        <v>180</v>
      </c>
      <c r="AA130" s="75" t="s">
        <v>181</v>
      </c>
    </row>
    <row r="131" spans="2:65" s="1" customFormat="1" ht="29.25" customHeight="1">
      <c r="B131" s="32"/>
      <c r="C131" s="77" t="s">
        <v>140</v>
      </c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221">
        <f>BK131</f>
        <v>0</v>
      </c>
      <c r="O131" s="222"/>
      <c r="P131" s="222"/>
      <c r="Q131" s="222"/>
      <c r="R131" s="34"/>
      <c r="T131" s="76"/>
      <c r="U131" s="48"/>
      <c r="V131" s="48"/>
      <c r="W131" s="131">
        <f>W132+W195+W258</f>
        <v>17594.251756999998</v>
      </c>
      <c r="X131" s="48"/>
      <c r="Y131" s="131">
        <f>Y132+Y195+Y258</f>
        <v>5314.4138540284284</v>
      </c>
      <c r="Z131" s="48"/>
      <c r="AA131" s="132">
        <f>AA132+AA195+AA258</f>
        <v>0</v>
      </c>
      <c r="AT131" s="18" t="s">
        <v>73</v>
      </c>
      <c r="AU131" s="18" t="s">
        <v>146</v>
      </c>
      <c r="BK131" s="133">
        <f>BK132+BK195+BK258</f>
        <v>0</v>
      </c>
    </row>
    <row r="132" spans="2:65" s="10" customFormat="1" ht="37.35" customHeight="1">
      <c r="B132" s="134"/>
      <c r="C132" s="135"/>
      <c r="D132" s="136" t="s">
        <v>147</v>
      </c>
      <c r="E132" s="136"/>
      <c r="F132" s="136"/>
      <c r="G132" s="136"/>
      <c r="H132" s="136"/>
      <c r="I132" s="136"/>
      <c r="J132" s="136"/>
      <c r="K132" s="136"/>
      <c r="L132" s="136"/>
      <c r="M132" s="136"/>
      <c r="N132" s="223">
        <f>BK132</f>
        <v>0</v>
      </c>
      <c r="O132" s="214"/>
      <c r="P132" s="214"/>
      <c r="Q132" s="214"/>
      <c r="R132" s="137"/>
      <c r="T132" s="138"/>
      <c r="U132" s="135"/>
      <c r="V132" s="135"/>
      <c r="W132" s="139">
        <f>W133+W153+W166+W171+W175+W183+W189+W193</f>
        <v>13757.342678000001</v>
      </c>
      <c r="X132" s="135"/>
      <c r="Y132" s="139">
        <f>Y133+Y153+Y166+Y171+Y175+Y183+Y189+Y193</f>
        <v>5158.1832695264284</v>
      </c>
      <c r="Z132" s="135"/>
      <c r="AA132" s="140">
        <f>AA133+AA153+AA166+AA171+AA175+AA183+AA189+AA193</f>
        <v>0</v>
      </c>
      <c r="AR132" s="141" t="s">
        <v>20</v>
      </c>
      <c r="AT132" s="142" t="s">
        <v>73</v>
      </c>
      <c r="AU132" s="142" t="s">
        <v>74</v>
      </c>
      <c r="AY132" s="141" t="s">
        <v>182</v>
      </c>
      <c r="BK132" s="143">
        <f>BK133+BK153+BK166+BK171+BK175+BK183+BK189+BK193</f>
        <v>0</v>
      </c>
    </row>
    <row r="133" spans="2:65" s="10" customFormat="1" ht="19.899999999999999" customHeight="1">
      <c r="B133" s="134"/>
      <c r="C133" s="135"/>
      <c r="D133" s="144" t="s">
        <v>148</v>
      </c>
      <c r="E133" s="144"/>
      <c r="F133" s="144"/>
      <c r="G133" s="144"/>
      <c r="H133" s="144"/>
      <c r="I133" s="144"/>
      <c r="J133" s="144"/>
      <c r="K133" s="144"/>
      <c r="L133" s="144"/>
      <c r="M133" s="144"/>
      <c r="N133" s="224">
        <f>BK133</f>
        <v>0</v>
      </c>
      <c r="O133" s="225"/>
      <c r="P133" s="225"/>
      <c r="Q133" s="225"/>
      <c r="R133" s="137"/>
      <c r="T133" s="138"/>
      <c r="U133" s="135"/>
      <c r="V133" s="135"/>
      <c r="W133" s="139">
        <f>SUM(W134:W152)</f>
        <v>1434.8508709999996</v>
      </c>
      <c r="X133" s="135"/>
      <c r="Y133" s="139">
        <f>SUM(Y134:Y152)</f>
        <v>0</v>
      </c>
      <c r="Z133" s="135"/>
      <c r="AA133" s="140">
        <f>SUM(AA134:AA152)</f>
        <v>0</v>
      </c>
      <c r="AR133" s="141" t="s">
        <v>20</v>
      </c>
      <c r="AT133" s="142" t="s">
        <v>73</v>
      </c>
      <c r="AU133" s="142" t="s">
        <v>20</v>
      </c>
      <c r="AY133" s="141" t="s">
        <v>182</v>
      </c>
      <c r="BK133" s="143">
        <f>SUM(BK134:BK152)</f>
        <v>0</v>
      </c>
    </row>
    <row r="134" spans="2:65" s="1" customFormat="1" ht="31.5" customHeight="1">
      <c r="B134" s="145"/>
      <c r="C134" s="146" t="s">
        <v>20</v>
      </c>
      <c r="D134" s="146" t="s">
        <v>183</v>
      </c>
      <c r="E134" s="147" t="s">
        <v>184</v>
      </c>
      <c r="F134" s="219" t="s">
        <v>185</v>
      </c>
      <c r="G134" s="219"/>
      <c r="H134" s="219"/>
      <c r="I134" s="219"/>
      <c r="J134" s="148" t="s">
        <v>186</v>
      </c>
      <c r="K134" s="149">
        <v>455.06</v>
      </c>
      <c r="L134" s="220"/>
      <c r="M134" s="220"/>
      <c r="N134" s="220">
        <f t="shared" ref="N134:N152" si="0">ROUND(L134*K134,2)</f>
        <v>0</v>
      </c>
      <c r="O134" s="220"/>
      <c r="P134" s="220"/>
      <c r="Q134" s="220"/>
      <c r="R134" s="150"/>
      <c r="T134" s="151" t="s">
        <v>5</v>
      </c>
      <c r="U134" s="41" t="s">
        <v>39</v>
      </c>
      <c r="V134" s="152">
        <v>0.46700000000000003</v>
      </c>
      <c r="W134" s="152">
        <f t="shared" ref="W134:W152" si="1">V134*K134</f>
        <v>212.51302000000001</v>
      </c>
      <c r="X134" s="152">
        <v>0</v>
      </c>
      <c r="Y134" s="152">
        <f t="shared" ref="Y134:Y152" si="2">X134*K134</f>
        <v>0</v>
      </c>
      <c r="Z134" s="152">
        <v>0</v>
      </c>
      <c r="AA134" s="153">
        <f t="shared" ref="AA134:AA152" si="3">Z134*K134</f>
        <v>0</v>
      </c>
      <c r="AR134" s="18" t="s">
        <v>187</v>
      </c>
      <c r="AT134" s="18" t="s">
        <v>183</v>
      </c>
      <c r="AU134" s="18" t="s">
        <v>85</v>
      </c>
      <c r="AY134" s="18" t="s">
        <v>182</v>
      </c>
      <c r="BE134" s="154">
        <f t="shared" ref="BE134:BE152" si="4">IF(U134="základní",N134,0)</f>
        <v>0</v>
      </c>
      <c r="BF134" s="154">
        <f t="shared" ref="BF134:BF152" si="5">IF(U134="snížená",N134,0)</f>
        <v>0</v>
      </c>
      <c r="BG134" s="154">
        <f t="shared" ref="BG134:BG152" si="6">IF(U134="zákl. přenesená",N134,0)</f>
        <v>0</v>
      </c>
      <c r="BH134" s="154">
        <f t="shared" ref="BH134:BH152" si="7">IF(U134="sníž. přenesená",N134,0)</f>
        <v>0</v>
      </c>
      <c r="BI134" s="154">
        <f t="shared" ref="BI134:BI152" si="8">IF(U134="nulová",N134,0)</f>
        <v>0</v>
      </c>
      <c r="BJ134" s="18" t="s">
        <v>20</v>
      </c>
      <c r="BK134" s="154">
        <f t="shared" ref="BK134:BK152" si="9">ROUND(L134*K134,2)</f>
        <v>0</v>
      </c>
      <c r="BL134" s="18" t="s">
        <v>187</v>
      </c>
      <c r="BM134" s="18" t="s">
        <v>188</v>
      </c>
    </row>
    <row r="135" spans="2:65" s="1" customFormat="1" ht="31.5" customHeight="1">
      <c r="B135" s="145"/>
      <c r="C135" s="146" t="s">
        <v>85</v>
      </c>
      <c r="D135" s="146" t="s">
        <v>183</v>
      </c>
      <c r="E135" s="147" t="s">
        <v>189</v>
      </c>
      <c r="F135" s="219" t="s">
        <v>190</v>
      </c>
      <c r="G135" s="219"/>
      <c r="H135" s="219"/>
      <c r="I135" s="219"/>
      <c r="J135" s="148" t="s">
        <v>186</v>
      </c>
      <c r="K135" s="149">
        <v>455.06</v>
      </c>
      <c r="L135" s="220"/>
      <c r="M135" s="220"/>
      <c r="N135" s="220">
        <f t="shared" si="0"/>
        <v>0</v>
      </c>
      <c r="O135" s="220"/>
      <c r="P135" s="220"/>
      <c r="Q135" s="220"/>
      <c r="R135" s="150"/>
      <c r="T135" s="151" t="s">
        <v>5</v>
      </c>
      <c r="U135" s="41" t="s">
        <v>39</v>
      </c>
      <c r="V135" s="152">
        <v>0.04</v>
      </c>
      <c r="W135" s="152">
        <f t="shared" si="1"/>
        <v>18.202400000000001</v>
      </c>
      <c r="X135" s="152">
        <v>0</v>
      </c>
      <c r="Y135" s="152">
        <f t="shared" si="2"/>
        <v>0</v>
      </c>
      <c r="Z135" s="152">
        <v>0</v>
      </c>
      <c r="AA135" s="153">
        <f t="shared" si="3"/>
        <v>0</v>
      </c>
      <c r="AR135" s="18" t="s">
        <v>187</v>
      </c>
      <c r="AT135" s="18" t="s">
        <v>183</v>
      </c>
      <c r="AU135" s="18" t="s">
        <v>85</v>
      </c>
      <c r="AY135" s="18" t="s">
        <v>182</v>
      </c>
      <c r="BE135" s="154">
        <f t="shared" si="4"/>
        <v>0</v>
      </c>
      <c r="BF135" s="154">
        <f t="shared" si="5"/>
        <v>0</v>
      </c>
      <c r="BG135" s="154">
        <f t="shared" si="6"/>
        <v>0</v>
      </c>
      <c r="BH135" s="154">
        <f t="shared" si="7"/>
        <v>0</v>
      </c>
      <c r="BI135" s="154">
        <f t="shared" si="8"/>
        <v>0</v>
      </c>
      <c r="BJ135" s="18" t="s">
        <v>20</v>
      </c>
      <c r="BK135" s="154">
        <f t="shared" si="9"/>
        <v>0</v>
      </c>
      <c r="BL135" s="18" t="s">
        <v>187</v>
      </c>
      <c r="BM135" s="18" t="s">
        <v>191</v>
      </c>
    </row>
    <row r="136" spans="2:65" s="1" customFormat="1" ht="31.5" customHeight="1">
      <c r="B136" s="145"/>
      <c r="C136" s="146" t="s">
        <v>192</v>
      </c>
      <c r="D136" s="146" t="s">
        <v>183</v>
      </c>
      <c r="E136" s="147" t="s">
        <v>193</v>
      </c>
      <c r="F136" s="219" t="s">
        <v>194</v>
      </c>
      <c r="G136" s="219"/>
      <c r="H136" s="219"/>
      <c r="I136" s="219"/>
      <c r="J136" s="148" t="s">
        <v>186</v>
      </c>
      <c r="K136" s="149">
        <v>227.53</v>
      </c>
      <c r="L136" s="220"/>
      <c r="M136" s="220"/>
      <c r="N136" s="220">
        <f t="shared" si="0"/>
        <v>0</v>
      </c>
      <c r="O136" s="220"/>
      <c r="P136" s="220"/>
      <c r="Q136" s="220"/>
      <c r="R136" s="150"/>
      <c r="T136" s="151" t="s">
        <v>5</v>
      </c>
      <c r="U136" s="41" t="s">
        <v>39</v>
      </c>
      <c r="V136" s="152">
        <v>0.64300000000000002</v>
      </c>
      <c r="W136" s="152">
        <f t="shared" si="1"/>
        <v>146.30179000000001</v>
      </c>
      <c r="X136" s="152">
        <v>0</v>
      </c>
      <c r="Y136" s="152">
        <f t="shared" si="2"/>
        <v>0</v>
      </c>
      <c r="Z136" s="152">
        <v>0</v>
      </c>
      <c r="AA136" s="153">
        <f t="shared" si="3"/>
        <v>0</v>
      </c>
      <c r="AR136" s="18" t="s">
        <v>187</v>
      </c>
      <c r="AT136" s="18" t="s">
        <v>183</v>
      </c>
      <c r="AU136" s="18" t="s">
        <v>85</v>
      </c>
      <c r="AY136" s="18" t="s">
        <v>182</v>
      </c>
      <c r="BE136" s="154">
        <f t="shared" si="4"/>
        <v>0</v>
      </c>
      <c r="BF136" s="154">
        <f t="shared" si="5"/>
        <v>0</v>
      </c>
      <c r="BG136" s="154">
        <f t="shared" si="6"/>
        <v>0</v>
      </c>
      <c r="BH136" s="154">
        <f t="shared" si="7"/>
        <v>0</v>
      </c>
      <c r="BI136" s="154">
        <f t="shared" si="8"/>
        <v>0</v>
      </c>
      <c r="BJ136" s="18" t="s">
        <v>20</v>
      </c>
      <c r="BK136" s="154">
        <f t="shared" si="9"/>
        <v>0</v>
      </c>
      <c r="BL136" s="18" t="s">
        <v>187</v>
      </c>
      <c r="BM136" s="18" t="s">
        <v>195</v>
      </c>
    </row>
    <row r="137" spans="2:65" s="1" customFormat="1" ht="31.5" customHeight="1">
      <c r="B137" s="145"/>
      <c r="C137" s="146" t="s">
        <v>187</v>
      </c>
      <c r="D137" s="146" t="s">
        <v>183</v>
      </c>
      <c r="E137" s="147" t="s">
        <v>196</v>
      </c>
      <c r="F137" s="219" t="s">
        <v>197</v>
      </c>
      <c r="G137" s="219"/>
      <c r="H137" s="219"/>
      <c r="I137" s="219"/>
      <c r="J137" s="148" t="s">
        <v>186</v>
      </c>
      <c r="K137" s="149">
        <v>227.53</v>
      </c>
      <c r="L137" s="220"/>
      <c r="M137" s="220"/>
      <c r="N137" s="220">
        <f t="shared" si="0"/>
        <v>0</v>
      </c>
      <c r="O137" s="220"/>
      <c r="P137" s="220"/>
      <c r="Q137" s="220"/>
      <c r="R137" s="150"/>
      <c r="T137" s="151" t="s">
        <v>5</v>
      </c>
      <c r="U137" s="41" t="s">
        <v>39</v>
      </c>
      <c r="V137" s="152">
        <v>0.10199999999999999</v>
      </c>
      <c r="W137" s="152">
        <f t="shared" si="1"/>
        <v>23.20806</v>
      </c>
      <c r="X137" s="152">
        <v>0</v>
      </c>
      <c r="Y137" s="152">
        <f t="shared" si="2"/>
        <v>0</v>
      </c>
      <c r="Z137" s="152">
        <v>0</v>
      </c>
      <c r="AA137" s="153">
        <f t="shared" si="3"/>
        <v>0</v>
      </c>
      <c r="AR137" s="18" t="s">
        <v>187</v>
      </c>
      <c r="AT137" s="18" t="s">
        <v>183</v>
      </c>
      <c r="AU137" s="18" t="s">
        <v>85</v>
      </c>
      <c r="AY137" s="18" t="s">
        <v>182</v>
      </c>
      <c r="BE137" s="154">
        <f t="shared" si="4"/>
        <v>0</v>
      </c>
      <c r="BF137" s="154">
        <f t="shared" si="5"/>
        <v>0</v>
      </c>
      <c r="BG137" s="154">
        <f t="shared" si="6"/>
        <v>0</v>
      </c>
      <c r="BH137" s="154">
        <f t="shared" si="7"/>
        <v>0</v>
      </c>
      <c r="BI137" s="154">
        <f t="shared" si="8"/>
        <v>0</v>
      </c>
      <c r="BJ137" s="18" t="s">
        <v>20</v>
      </c>
      <c r="BK137" s="154">
        <f t="shared" si="9"/>
        <v>0</v>
      </c>
      <c r="BL137" s="18" t="s">
        <v>187</v>
      </c>
      <c r="BM137" s="18" t="s">
        <v>198</v>
      </c>
    </row>
    <row r="138" spans="2:65" s="1" customFormat="1" ht="31.5" customHeight="1">
      <c r="B138" s="145"/>
      <c r="C138" s="146" t="s">
        <v>199</v>
      </c>
      <c r="D138" s="146" t="s">
        <v>183</v>
      </c>
      <c r="E138" s="147" t="s">
        <v>200</v>
      </c>
      <c r="F138" s="219" t="s">
        <v>201</v>
      </c>
      <c r="G138" s="219"/>
      <c r="H138" s="219"/>
      <c r="I138" s="219"/>
      <c r="J138" s="148" t="s">
        <v>186</v>
      </c>
      <c r="K138" s="149">
        <v>61.362000000000002</v>
      </c>
      <c r="L138" s="220"/>
      <c r="M138" s="220"/>
      <c r="N138" s="220">
        <f t="shared" si="0"/>
        <v>0</v>
      </c>
      <c r="O138" s="220"/>
      <c r="P138" s="220"/>
      <c r="Q138" s="220"/>
      <c r="R138" s="150"/>
      <c r="T138" s="151" t="s">
        <v>5</v>
      </c>
      <c r="U138" s="41" t="s">
        <v>39</v>
      </c>
      <c r="V138" s="152">
        <v>2.3199999999999998</v>
      </c>
      <c r="W138" s="152">
        <f t="shared" si="1"/>
        <v>142.35983999999999</v>
      </c>
      <c r="X138" s="152">
        <v>0</v>
      </c>
      <c r="Y138" s="152">
        <f t="shared" si="2"/>
        <v>0</v>
      </c>
      <c r="Z138" s="152">
        <v>0</v>
      </c>
      <c r="AA138" s="153">
        <f t="shared" si="3"/>
        <v>0</v>
      </c>
      <c r="AR138" s="18" t="s">
        <v>187</v>
      </c>
      <c r="AT138" s="18" t="s">
        <v>183</v>
      </c>
      <c r="AU138" s="18" t="s">
        <v>85</v>
      </c>
      <c r="AY138" s="18" t="s">
        <v>182</v>
      </c>
      <c r="BE138" s="154">
        <f t="shared" si="4"/>
        <v>0</v>
      </c>
      <c r="BF138" s="154">
        <f t="shared" si="5"/>
        <v>0</v>
      </c>
      <c r="BG138" s="154">
        <f t="shared" si="6"/>
        <v>0</v>
      </c>
      <c r="BH138" s="154">
        <f t="shared" si="7"/>
        <v>0</v>
      </c>
      <c r="BI138" s="154">
        <f t="shared" si="8"/>
        <v>0</v>
      </c>
      <c r="BJ138" s="18" t="s">
        <v>20</v>
      </c>
      <c r="BK138" s="154">
        <f t="shared" si="9"/>
        <v>0</v>
      </c>
      <c r="BL138" s="18" t="s">
        <v>187</v>
      </c>
      <c r="BM138" s="18" t="s">
        <v>202</v>
      </c>
    </row>
    <row r="139" spans="2:65" s="1" customFormat="1" ht="31.5" customHeight="1">
      <c r="B139" s="145"/>
      <c r="C139" s="146" t="s">
        <v>203</v>
      </c>
      <c r="D139" s="146" t="s">
        <v>183</v>
      </c>
      <c r="E139" s="147" t="s">
        <v>204</v>
      </c>
      <c r="F139" s="219" t="s">
        <v>205</v>
      </c>
      <c r="G139" s="219"/>
      <c r="H139" s="219"/>
      <c r="I139" s="219"/>
      <c r="J139" s="148" t="s">
        <v>186</v>
      </c>
      <c r="K139" s="149">
        <v>61.362000000000002</v>
      </c>
      <c r="L139" s="220"/>
      <c r="M139" s="220"/>
      <c r="N139" s="220">
        <f t="shared" si="0"/>
        <v>0</v>
      </c>
      <c r="O139" s="220"/>
      <c r="P139" s="220"/>
      <c r="Q139" s="220"/>
      <c r="R139" s="150"/>
      <c r="T139" s="151" t="s">
        <v>5</v>
      </c>
      <c r="U139" s="41" t="s">
        <v>39</v>
      </c>
      <c r="V139" s="152">
        <v>0.65400000000000003</v>
      </c>
      <c r="W139" s="152">
        <f t="shared" si="1"/>
        <v>40.130748000000004</v>
      </c>
      <c r="X139" s="152">
        <v>0</v>
      </c>
      <c r="Y139" s="152">
        <f t="shared" si="2"/>
        <v>0</v>
      </c>
      <c r="Z139" s="152">
        <v>0</v>
      </c>
      <c r="AA139" s="153">
        <f t="shared" si="3"/>
        <v>0</v>
      </c>
      <c r="AR139" s="18" t="s">
        <v>187</v>
      </c>
      <c r="AT139" s="18" t="s">
        <v>183</v>
      </c>
      <c r="AU139" s="18" t="s">
        <v>85</v>
      </c>
      <c r="AY139" s="18" t="s">
        <v>182</v>
      </c>
      <c r="BE139" s="154">
        <f t="shared" si="4"/>
        <v>0</v>
      </c>
      <c r="BF139" s="154">
        <f t="shared" si="5"/>
        <v>0</v>
      </c>
      <c r="BG139" s="154">
        <f t="shared" si="6"/>
        <v>0</v>
      </c>
      <c r="BH139" s="154">
        <f t="shared" si="7"/>
        <v>0</v>
      </c>
      <c r="BI139" s="154">
        <f t="shared" si="8"/>
        <v>0</v>
      </c>
      <c r="BJ139" s="18" t="s">
        <v>20</v>
      </c>
      <c r="BK139" s="154">
        <f t="shared" si="9"/>
        <v>0</v>
      </c>
      <c r="BL139" s="18" t="s">
        <v>187</v>
      </c>
      <c r="BM139" s="18" t="s">
        <v>206</v>
      </c>
    </row>
    <row r="140" spans="2:65" s="1" customFormat="1" ht="31.5" customHeight="1">
      <c r="B140" s="145"/>
      <c r="C140" s="146" t="s">
        <v>207</v>
      </c>
      <c r="D140" s="146" t="s">
        <v>183</v>
      </c>
      <c r="E140" s="147" t="s">
        <v>208</v>
      </c>
      <c r="F140" s="219" t="s">
        <v>209</v>
      </c>
      <c r="G140" s="219"/>
      <c r="H140" s="219"/>
      <c r="I140" s="219"/>
      <c r="J140" s="148" t="s">
        <v>186</v>
      </c>
      <c r="K140" s="149">
        <v>26.55</v>
      </c>
      <c r="L140" s="220"/>
      <c r="M140" s="220"/>
      <c r="N140" s="220">
        <f t="shared" si="0"/>
        <v>0</v>
      </c>
      <c r="O140" s="220"/>
      <c r="P140" s="220"/>
      <c r="Q140" s="220"/>
      <c r="R140" s="150"/>
      <c r="T140" s="151" t="s">
        <v>5</v>
      </c>
      <c r="U140" s="41" t="s">
        <v>39</v>
      </c>
      <c r="V140" s="152">
        <v>3.9369999999999998</v>
      </c>
      <c r="W140" s="152">
        <f t="shared" si="1"/>
        <v>104.52735</v>
      </c>
      <c r="X140" s="152">
        <v>0</v>
      </c>
      <c r="Y140" s="152">
        <f t="shared" si="2"/>
        <v>0</v>
      </c>
      <c r="Z140" s="152">
        <v>0</v>
      </c>
      <c r="AA140" s="153">
        <f t="shared" si="3"/>
        <v>0</v>
      </c>
      <c r="AR140" s="18" t="s">
        <v>187</v>
      </c>
      <c r="AT140" s="18" t="s">
        <v>183</v>
      </c>
      <c r="AU140" s="18" t="s">
        <v>85</v>
      </c>
      <c r="AY140" s="18" t="s">
        <v>182</v>
      </c>
      <c r="BE140" s="154">
        <f t="shared" si="4"/>
        <v>0</v>
      </c>
      <c r="BF140" s="154">
        <f t="shared" si="5"/>
        <v>0</v>
      </c>
      <c r="BG140" s="154">
        <f t="shared" si="6"/>
        <v>0</v>
      </c>
      <c r="BH140" s="154">
        <f t="shared" si="7"/>
        <v>0</v>
      </c>
      <c r="BI140" s="154">
        <f t="shared" si="8"/>
        <v>0</v>
      </c>
      <c r="BJ140" s="18" t="s">
        <v>20</v>
      </c>
      <c r="BK140" s="154">
        <f t="shared" si="9"/>
        <v>0</v>
      </c>
      <c r="BL140" s="18" t="s">
        <v>187</v>
      </c>
      <c r="BM140" s="18" t="s">
        <v>210</v>
      </c>
    </row>
    <row r="141" spans="2:65" s="1" customFormat="1" ht="31.5" customHeight="1">
      <c r="B141" s="145"/>
      <c r="C141" s="146" t="s">
        <v>211</v>
      </c>
      <c r="D141" s="146" t="s">
        <v>183</v>
      </c>
      <c r="E141" s="147" t="s">
        <v>212</v>
      </c>
      <c r="F141" s="219" t="s">
        <v>213</v>
      </c>
      <c r="G141" s="219"/>
      <c r="H141" s="219"/>
      <c r="I141" s="219"/>
      <c r="J141" s="148" t="s">
        <v>186</v>
      </c>
      <c r="K141" s="149">
        <v>26.55</v>
      </c>
      <c r="L141" s="220"/>
      <c r="M141" s="220"/>
      <c r="N141" s="220">
        <f t="shared" si="0"/>
        <v>0</v>
      </c>
      <c r="O141" s="220"/>
      <c r="P141" s="220"/>
      <c r="Q141" s="220"/>
      <c r="R141" s="150"/>
      <c r="T141" s="151" t="s">
        <v>5</v>
      </c>
      <c r="U141" s="41" t="s">
        <v>39</v>
      </c>
      <c r="V141" s="152">
        <v>1.0109999999999999</v>
      </c>
      <c r="W141" s="152">
        <f t="shared" si="1"/>
        <v>26.842049999999997</v>
      </c>
      <c r="X141" s="152">
        <v>0</v>
      </c>
      <c r="Y141" s="152">
        <f t="shared" si="2"/>
        <v>0</v>
      </c>
      <c r="Z141" s="152">
        <v>0</v>
      </c>
      <c r="AA141" s="153">
        <f t="shared" si="3"/>
        <v>0</v>
      </c>
      <c r="AR141" s="18" t="s">
        <v>187</v>
      </c>
      <c r="AT141" s="18" t="s">
        <v>183</v>
      </c>
      <c r="AU141" s="18" t="s">
        <v>85</v>
      </c>
      <c r="AY141" s="18" t="s">
        <v>182</v>
      </c>
      <c r="BE141" s="154">
        <f t="shared" si="4"/>
        <v>0</v>
      </c>
      <c r="BF141" s="154">
        <f t="shared" si="5"/>
        <v>0</v>
      </c>
      <c r="BG141" s="154">
        <f t="shared" si="6"/>
        <v>0</v>
      </c>
      <c r="BH141" s="154">
        <f t="shared" si="7"/>
        <v>0</v>
      </c>
      <c r="BI141" s="154">
        <f t="shared" si="8"/>
        <v>0</v>
      </c>
      <c r="BJ141" s="18" t="s">
        <v>20</v>
      </c>
      <c r="BK141" s="154">
        <f t="shared" si="9"/>
        <v>0</v>
      </c>
      <c r="BL141" s="18" t="s">
        <v>187</v>
      </c>
      <c r="BM141" s="18" t="s">
        <v>214</v>
      </c>
    </row>
    <row r="142" spans="2:65" s="1" customFormat="1" ht="31.5" customHeight="1">
      <c r="B142" s="145"/>
      <c r="C142" s="146" t="s">
        <v>215</v>
      </c>
      <c r="D142" s="146" t="s">
        <v>183</v>
      </c>
      <c r="E142" s="147" t="s">
        <v>216</v>
      </c>
      <c r="F142" s="219" t="s">
        <v>217</v>
      </c>
      <c r="G142" s="219"/>
      <c r="H142" s="219"/>
      <c r="I142" s="219"/>
      <c r="J142" s="148" t="s">
        <v>186</v>
      </c>
      <c r="K142" s="149">
        <v>113.75</v>
      </c>
      <c r="L142" s="220"/>
      <c r="M142" s="220"/>
      <c r="N142" s="220">
        <f t="shared" si="0"/>
        <v>0</v>
      </c>
      <c r="O142" s="220"/>
      <c r="P142" s="220"/>
      <c r="Q142" s="220"/>
      <c r="R142" s="150"/>
      <c r="T142" s="151" t="s">
        <v>5</v>
      </c>
      <c r="U142" s="41" t="s">
        <v>39</v>
      </c>
      <c r="V142" s="152">
        <v>1.843</v>
      </c>
      <c r="W142" s="152">
        <f t="shared" si="1"/>
        <v>209.64124999999999</v>
      </c>
      <c r="X142" s="152">
        <v>0</v>
      </c>
      <c r="Y142" s="152">
        <f t="shared" si="2"/>
        <v>0</v>
      </c>
      <c r="Z142" s="152">
        <v>0</v>
      </c>
      <c r="AA142" s="153">
        <f t="shared" si="3"/>
        <v>0</v>
      </c>
      <c r="AR142" s="18" t="s">
        <v>187</v>
      </c>
      <c r="AT142" s="18" t="s">
        <v>183</v>
      </c>
      <c r="AU142" s="18" t="s">
        <v>85</v>
      </c>
      <c r="AY142" s="18" t="s">
        <v>182</v>
      </c>
      <c r="BE142" s="154">
        <f t="shared" si="4"/>
        <v>0</v>
      </c>
      <c r="BF142" s="154">
        <f t="shared" si="5"/>
        <v>0</v>
      </c>
      <c r="BG142" s="154">
        <f t="shared" si="6"/>
        <v>0</v>
      </c>
      <c r="BH142" s="154">
        <f t="shared" si="7"/>
        <v>0</v>
      </c>
      <c r="BI142" s="154">
        <f t="shared" si="8"/>
        <v>0</v>
      </c>
      <c r="BJ142" s="18" t="s">
        <v>20</v>
      </c>
      <c r="BK142" s="154">
        <f t="shared" si="9"/>
        <v>0</v>
      </c>
      <c r="BL142" s="18" t="s">
        <v>187</v>
      </c>
      <c r="BM142" s="18" t="s">
        <v>218</v>
      </c>
    </row>
    <row r="143" spans="2:65" s="1" customFormat="1" ht="31.5" customHeight="1">
      <c r="B143" s="145"/>
      <c r="C143" s="146" t="s">
        <v>24</v>
      </c>
      <c r="D143" s="146" t="s">
        <v>183</v>
      </c>
      <c r="E143" s="147" t="s">
        <v>219</v>
      </c>
      <c r="F143" s="219" t="s">
        <v>220</v>
      </c>
      <c r="G143" s="219"/>
      <c r="H143" s="219"/>
      <c r="I143" s="219"/>
      <c r="J143" s="148" t="s">
        <v>186</v>
      </c>
      <c r="K143" s="149">
        <v>113.75</v>
      </c>
      <c r="L143" s="220"/>
      <c r="M143" s="220"/>
      <c r="N143" s="220">
        <f t="shared" si="0"/>
        <v>0</v>
      </c>
      <c r="O143" s="220"/>
      <c r="P143" s="220"/>
      <c r="Q143" s="220"/>
      <c r="R143" s="150"/>
      <c r="T143" s="151" t="s">
        <v>5</v>
      </c>
      <c r="U143" s="41" t="s">
        <v>39</v>
      </c>
      <c r="V143" s="152">
        <v>0.47399999999999998</v>
      </c>
      <c r="W143" s="152">
        <f t="shared" si="1"/>
        <v>53.917499999999997</v>
      </c>
      <c r="X143" s="152">
        <v>0</v>
      </c>
      <c r="Y143" s="152">
        <f t="shared" si="2"/>
        <v>0</v>
      </c>
      <c r="Z143" s="152">
        <v>0</v>
      </c>
      <c r="AA143" s="153">
        <f t="shared" si="3"/>
        <v>0</v>
      </c>
      <c r="AR143" s="18" t="s">
        <v>187</v>
      </c>
      <c r="AT143" s="18" t="s">
        <v>183</v>
      </c>
      <c r="AU143" s="18" t="s">
        <v>85</v>
      </c>
      <c r="AY143" s="18" t="s">
        <v>182</v>
      </c>
      <c r="BE143" s="154">
        <f t="shared" si="4"/>
        <v>0</v>
      </c>
      <c r="BF143" s="154">
        <f t="shared" si="5"/>
        <v>0</v>
      </c>
      <c r="BG143" s="154">
        <f t="shared" si="6"/>
        <v>0</v>
      </c>
      <c r="BH143" s="154">
        <f t="shared" si="7"/>
        <v>0</v>
      </c>
      <c r="BI143" s="154">
        <f t="shared" si="8"/>
        <v>0</v>
      </c>
      <c r="BJ143" s="18" t="s">
        <v>20</v>
      </c>
      <c r="BK143" s="154">
        <f t="shared" si="9"/>
        <v>0</v>
      </c>
      <c r="BL143" s="18" t="s">
        <v>187</v>
      </c>
      <c r="BM143" s="18" t="s">
        <v>221</v>
      </c>
    </row>
    <row r="144" spans="2:65" s="1" customFormat="1" ht="31.5" customHeight="1">
      <c r="B144" s="145"/>
      <c r="C144" s="146" t="s">
        <v>222</v>
      </c>
      <c r="D144" s="146" t="s">
        <v>183</v>
      </c>
      <c r="E144" s="147" t="s">
        <v>223</v>
      </c>
      <c r="F144" s="219" t="s">
        <v>224</v>
      </c>
      <c r="G144" s="219"/>
      <c r="H144" s="219"/>
      <c r="I144" s="219"/>
      <c r="J144" s="148" t="s">
        <v>186</v>
      </c>
      <c r="K144" s="149">
        <v>42.89</v>
      </c>
      <c r="L144" s="220"/>
      <c r="M144" s="220"/>
      <c r="N144" s="220">
        <f t="shared" si="0"/>
        <v>0</v>
      </c>
      <c r="O144" s="220"/>
      <c r="P144" s="220"/>
      <c r="Q144" s="220"/>
      <c r="R144" s="150"/>
      <c r="T144" s="151" t="s">
        <v>5</v>
      </c>
      <c r="U144" s="41" t="s">
        <v>39</v>
      </c>
      <c r="V144" s="152">
        <v>4.6269999999999998</v>
      </c>
      <c r="W144" s="152">
        <f t="shared" si="1"/>
        <v>198.45202999999998</v>
      </c>
      <c r="X144" s="152">
        <v>0</v>
      </c>
      <c r="Y144" s="152">
        <f t="shared" si="2"/>
        <v>0</v>
      </c>
      <c r="Z144" s="152">
        <v>0</v>
      </c>
      <c r="AA144" s="153">
        <f t="shared" si="3"/>
        <v>0</v>
      </c>
      <c r="AR144" s="18" t="s">
        <v>187</v>
      </c>
      <c r="AT144" s="18" t="s">
        <v>183</v>
      </c>
      <c r="AU144" s="18" t="s">
        <v>85</v>
      </c>
      <c r="AY144" s="18" t="s">
        <v>182</v>
      </c>
      <c r="BE144" s="154">
        <f t="shared" si="4"/>
        <v>0</v>
      </c>
      <c r="BF144" s="154">
        <f t="shared" si="5"/>
        <v>0</v>
      </c>
      <c r="BG144" s="154">
        <f t="shared" si="6"/>
        <v>0</v>
      </c>
      <c r="BH144" s="154">
        <f t="shared" si="7"/>
        <v>0</v>
      </c>
      <c r="BI144" s="154">
        <f t="shared" si="8"/>
        <v>0</v>
      </c>
      <c r="BJ144" s="18" t="s">
        <v>20</v>
      </c>
      <c r="BK144" s="154">
        <f t="shared" si="9"/>
        <v>0</v>
      </c>
      <c r="BL144" s="18" t="s">
        <v>187</v>
      </c>
      <c r="BM144" s="18" t="s">
        <v>225</v>
      </c>
    </row>
    <row r="145" spans="2:65" s="1" customFormat="1" ht="31.5" customHeight="1">
      <c r="B145" s="145"/>
      <c r="C145" s="146" t="s">
        <v>226</v>
      </c>
      <c r="D145" s="146" t="s">
        <v>183</v>
      </c>
      <c r="E145" s="147" t="s">
        <v>227</v>
      </c>
      <c r="F145" s="219" t="s">
        <v>228</v>
      </c>
      <c r="G145" s="219"/>
      <c r="H145" s="219"/>
      <c r="I145" s="219"/>
      <c r="J145" s="148" t="s">
        <v>186</v>
      </c>
      <c r="K145" s="149">
        <v>42.89</v>
      </c>
      <c r="L145" s="220"/>
      <c r="M145" s="220"/>
      <c r="N145" s="220">
        <f t="shared" si="0"/>
        <v>0</v>
      </c>
      <c r="O145" s="220"/>
      <c r="P145" s="220"/>
      <c r="Q145" s="220"/>
      <c r="R145" s="150"/>
      <c r="T145" s="151" t="s">
        <v>5</v>
      </c>
      <c r="U145" s="41" t="s">
        <v>39</v>
      </c>
      <c r="V145" s="152">
        <v>0.747</v>
      </c>
      <c r="W145" s="152">
        <f t="shared" si="1"/>
        <v>32.038829999999997</v>
      </c>
      <c r="X145" s="152">
        <v>0</v>
      </c>
      <c r="Y145" s="152">
        <f t="shared" si="2"/>
        <v>0</v>
      </c>
      <c r="Z145" s="152">
        <v>0</v>
      </c>
      <c r="AA145" s="153">
        <f t="shared" si="3"/>
        <v>0</v>
      </c>
      <c r="AR145" s="18" t="s">
        <v>187</v>
      </c>
      <c r="AT145" s="18" t="s">
        <v>183</v>
      </c>
      <c r="AU145" s="18" t="s">
        <v>85</v>
      </c>
      <c r="AY145" s="18" t="s">
        <v>182</v>
      </c>
      <c r="BE145" s="154">
        <f t="shared" si="4"/>
        <v>0</v>
      </c>
      <c r="BF145" s="154">
        <f t="shared" si="5"/>
        <v>0</v>
      </c>
      <c r="BG145" s="154">
        <f t="shared" si="6"/>
        <v>0</v>
      </c>
      <c r="BH145" s="154">
        <f t="shared" si="7"/>
        <v>0</v>
      </c>
      <c r="BI145" s="154">
        <f t="shared" si="8"/>
        <v>0</v>
      </c>
      <c r="BJ145" s="18" t="s">
        <v>20</v>
      </c>
      <c r="BK145" s="154">
        <f t="shared" si="9"/>
        <v>0</v>
      </c>
      <c r="BL145" s="18" t="s">
        <v>187</v>
      </c>
      <c r="BM145" s="18" t="s">
        <v>229</v>
      </c>
    </row>
    <row r="146" spans="2:65" s="1" customFormat="1" ht="31.5" customHeight="1">
      <c r="B146" s="145"/>
      <c r="C146" s="146" t="s">
        <v>230</v>
      </c>
      <c r="D146" s="146" t="s">
        <v>183</v>
      </c>
      <c r="E146" s="147" t="s">
        <v>231</v>
      </c>
      <c r="F146" s="219" t="s">
        <v>232</v>
      </c>
      <c r="G146" s="219"/>
      <c r="H146" s="219"/>
      <c r="I146" s="219"/>
      <c r="J146" s="148" t="s">
        <v>186</v>
      </c>
      <c r="K146" s="149">
        <v>927.14099999999996</v>
      </c>
      <c r="L146" s="220"/>
      <c r="M146" s="220"/>
      <c r="N146" s="220">
        <f t="shared" si="0"/>
        <v>0</v>
      </c>
      <c r="O146" s="220"/>
      <c r="P146" s="220"/>
      <c r="Q146" s="220"/>
      <c r="R146" s="150"/>
      <c r="T146" s="151" t="s">
        <v>5</v>
      </c>
      <c r="U146" s="41" t="s">
        <v>39</v>
      </c>
      <c r="V146" s="152">
        <v>8.3000000000000004E-2</v>
      </c>
      <c r="W146" s="152">
        <f t="shared" si="1"/>
        <v>76.952703</v>
      </c>
      <c r="X146" s="152">
        <v>0</v>
      </c>
      <c r="Y146" s="152">
        <f t="shared" si="2"/>
        <v>0</v>
      </c>
      <c r="Z146" s="152">
        <v>0</v>
      </c>
      <c r="AA146" s="153">
        <f t="shared" si="3"/>
        <v>0</v>
      </c>
      <c r="AR146" s="18" t="s">
        <v>187</v>
      </c>
      <c r="AT146" s="18" t="s">
        <v>183</v>
      </c>
      <c r="AU146" s="18" t="s">
        <v>85</v>
      </c>
      <c r="AY146" s="18" t="s">
        <v>182</v>
      </c>
      <c r="BE146" s="154">
        <f t="shared" si="4"/>
        <v>0</v>
      </c>
      <c r="BF146" s="154">
        <f t="shared" si="5"/>
        <v>0</v>
      </c>
      <c r="BG146" s="154">
        <f t="shared" si="6"/>
        <v>0</v>
      </c>
      <c r="BH146" s="154">
        <f t="shared" si="7"/>
        <v>0</v>
      </c>
      <c r="BI146" s="154">
        <f t="shared" si="8"/>
        <v>0</v>
      </c>
      <c r="BJ146" s="18" t="s">
        <v>20</v>
      </c>
      <c r="BK146" s="154">
        <f t="shared" si="9"/>
        <v>0</v>
      </c>
      <c r="BL146" s="18" t="s">
        <v>187</v>
      </c>
      <c r="BM146" s="18" t="s">
        <v>233</v>
      </c>
    </row>
    <row r="147" spans="2:65" s="1" customFormat="1" ht="31.5" customHeight="1">
      <c r="B147" s="145"/>
      <c r="C147" s="146" t="s">
        <v>234</v>
      </c>
      <c r="D147" s="146" t="s">
        <v>183</v>
      </c>
      <c r="E147" s="147" t="s">
        <v>235</v>
      </c>
      <c r="F147" s="219" t="s">
        <v>236</v>
      </c>
      <c r="G147" s="219"/>
      <c r="H147" s="219"/>
      <c r="I147" s="219"/>
      <c r="J147" s="148" t="s">
        <v>186</v>
      </c>
      <c r="K147" s="149">
        <v>183</v>
      </c>
      <c r="L147" s="220"/>
      <c r="M147" s="220"/>
      <c r="N147" s="220">
        <f t="shared" si="0"/>
        <v>0</v>
      </c>
      <c r="O147" s="220"/>
      <c r="P147" s="220"/>
      <c r="Q147" s="220"/>
      <c r="R147" s="150"/>
      <c r="T147" s="151" t="s">
        <v>5</v>
      </c>
      <c r="U147" s="41" t="s">
        <v>39</v>
      </c>
      <c r="V147" s="152">
        <v>4.3999999999999997E-2</v>
      </c>
      <c r="W147" s="152">
        <f t="shared" si="1"/>
        <v>8.0519999999999996</v>
      </c>
      <c r="X147" s="152">
        <v>0</v>
      </c>
      <c r="Y147" s="152">
        <f t="shared" si="2"/>
        <v>0</v>
      </c>
      <c r="Z147" s="152">
        <v>0</v>
      </c>
      <c r="AA147" s="153">
        <f t="shared" si="3"/>
        <v>0</v>
      </c>
      <c r="AR147" s="18" t="s">
        <v>187</v>
      </c>
      <c r="AT147" s="18" t="s">
        <v>183</v>
      </c>
      <c r="AU147" s="18" t="s">
        <v>85</v>
      </c>
      <c r="AY147" s="18" t="s">
        <v>182</v>
      </c>
      <c r="BE147" s="154">
        <f t="shared" si="4"/>
        <v>0</v>
      </c>
      <c r="BF147" s="154">
        <f t="shared" si="5"/>
        <v>0</v>
      </c>
      <c r="BG147" s="154">
        <f t="shared" si="6"/>
        <v>0</v>
      </c>
      <c r="BH147" s="154">
        <f t="shared" si="7"/>
        <v>0</v>
      </c>
      <c r="BI147" s="154">
        <f t="shared" si="8"/>
        <v>0</v>
      </c>
      <c r="BJ147" s="18" t="s">
        <v>20</v>
      </c>
      <c r="BK147" s="154">
        <f t="shared" si="9"/>
        <v>0</v>
      </c>
      <c r="BL147" s="18" t="s">
        <v>187</v>
      </c>
      <c r="BM147" s="18" t="s">
        <v>237</v>
      </c>
    </row>
    <row r="148" spans="2:65" s="1" customFormat="1" ht="31.5" customHeight="1">
      <c r="B148" s="145"/>
      <c r="C148" s="146" t="s">
        <v>11</v>
      </c>
      <c r="D148" s="146" t="s">
        <v>183</v>
      </c>
      <c r="E148" s="147" t="s">
        <v>238</v>
      </c>
      <c r="F148" s="219" t="s">
        <v>239</v>
      </c>
      <c r="G148" s="219"/>
      <c r="H148" s="219"/>
      <c r="I148" s="219"/>
      <c r="J148" s="148" t="s">
        <v>186</v>
      </c>
      <c r="K148" s="149">
        <v>183</v>
      </c>
      <c r="L148" s="220"/>
      <c r="M148" s="220"/>
      <c r="N148" s="220">
        <f t="shared" si="0"/>
        <v>0</v>
      </c>
      <c r="O148" s="220"/>
      <c r="P148" s="220"/>
      <c r="Q148" s="220"/>
      <c r="R148" s="150"/>
      <c r="T148" s="151" t="s">
        <v>5</v>
      </c>
      <c r="U148" s="41" t="s">
        <v>39</v>
      </c>
      <c r="V148" s="152">
        <v>9.7000000000000003E-2</v>
      </c>
      <c r="W148" s="152">
        <f t="shared" si="1"/>
        <v>17.751000000000001</v>
      </c>
      <c r="X148" s="152">
        <v>0</v>
      </c>
      <c r="Y148" s="152">
        <f t="shared" si="2"/>
        <v>0</v>
      </c>
      <c r="Z148" s="152">
        <v>0</v>
      </c>
      <c r="AA148" s="153">
        <f t="shared" si="3"/>
        <v>0</v>
      </c>
      <c r="AR148" s="18" t="s">
        <v>187</v>
      </c>
      <c r="AT148" s="18" t="s">
        <v>183</v>
      </c>
      <c r="AU148" s="18" t="s">
        <v>85</v>
      </c>
      <c r="AY148" s="18" t="s">
        <v>182</v>
      </c>
      <c r="BE148" s="154">
        <f t="shared" si="4"/>
        <v>0</v>
      </c>
      <c r="BF148" s="154">
        <f t="shared" si="5"/>
        <v>0</v>
      </c>
      <c r="BG148" s="154">
        <f t="shared" si="6"/>
        <v>0</v>
      </c>
      <c r="BH148" s="154">
        <f t="shared" si="7"/>
        <v>0</v>
      </c>
      <c r="BI148" s="154">
        <f t="shared" si="8"/>
        <v>0</v>
      </c>
      <c r="BJ148" s="18" t="s">
        <v>20</v>
      </c>
      <c r="BK148" s="154">
        <f t="shared" si="9"/>
        <v>0</v>
      </c>
      <c r="BL148" s="18" t="s">
        <v>187</v>
      </c>
      <c r="BM148" s="18" t="s">
        <v>240</v>
      </c>
    </row>
    <row r="149" spans="2:65" s="1" customFormat="1" ht="22.5" customHeight="1">
      <c r="B149" s="145"/>
      <c r="C149" s="146" t="s">
        <v>241</v>
      </c>
      <c r="D149" s="146" t="s">
        <v>183</v>
      </c>
      <c r="E149" s="147" t="s">
        <v>242</v>
      </c>
      <c r="F149" s="219" t="s">
        <v>243</v>
      </c>
      <c r="G149" s="219"/>
      <c r="H149" s="219"/>
      <c r="I149" s="219"/>
      <c r="J149" s="148" t="s">
        <v>186</v>
      </c>
      <c r="K149" s="149">
        <v>867.8</v>
      </c>
      <c r="L149" s="220"/>
      <c r="M149" s="220"/>
      <c r="N149" s="220">
        <f t="shared" si="0"/>
        <v>0</v>
      </c>
      <c r="O149" s="220"/>
      <c r="P149" s="220"/>
      <c r="Q149" s="220"/>
      <c r="R149" s="150"/>
      <c r="T149" s="151" t="s">
        <v>5</v>
      </c>
      <c r="U149" s="41" t="s">
        <v>39</v>
      </c>
      <c r="V149" s="152">
        <v>8.9999999999999993E-3</v>
      </c>
      <c r="W149" s="152">
        <f t="shared" si="1"/>
        <v>7.8101999999999991</v>
      </c>
      <c r="X149" s="152">
        <v>0</v>
      </c>
      <c r="Y149" s="152">
        <f t="shared" si="2"/>
        <v>0</v>
      </c>
      <c r="Z149" s="152">
        <v>0</v>
      </c>
      <c r="AA149" s="153">
        <f t="shared" si="3"/>
        <v>0</v>
      </c>
      <c r="AR149" s="18" t="s">
        <v>187</v>
      </c>
      <c r="AT149" s="18" t="s">
        <v>183</v>
      </c>
      <c r="AU149" s="18" t="s">
        <v>85</v>
      </c>
      <c r="AY149" s="18" t="s">
        <v>182</v>
      </c>
      <c r="BE149" s="154">
        <f t="shared" si="4"/>
        <v>0</v>
      </c>
      <c r="BF149" s="154">
        <f t="shared" si="5"/>
        <v>0</v>
      </c>
      <c r="BG149" s="154">
        <f t="shared" si="6"/>
        <v>0</v>
      </c>
      <c r="BH149" s="154">
        <f t="shared" si="7"/>
        <v>0</v>
      </c>
      <c r="BI149" s="154">
        <f t="shared" si="8"/>
        <v>0</v>
      </c>
      <c r="BJ149" s="18" t="s">
        <v>20</v>
      </c>
      <c r="BK149" s="154">
        <f t="shared" si="9"/>
        <v>0</v>
      </c>
      <c r="BL149" s="18" t="s">
        <v>187</v>
      </c>
      <c r="BM149" s="18" t="s">
        <v>244</v>
      </c>
    </row>
    <row r="150" spans="2:65" s="1" customFormat="1" ht="31.5" customHeight="1">
      <c r="B150" s="145"/>
      <c r="C150" s="146" t="s">
        <v>245</v>
      </c>
      <c r="D150" s="146" t="s">
        <v>183</v>
      </c>
      <c r="E150" s="147" t="s">
        <v>246</v>
      </c>
      <c r="F150" s="219" t="s">
        <v>247</v>
      </c>
      <c r="G150" s="219"/>
      <c r="H150" s="219"/>
      <c r="I150" s="219"/>
      <c r="J150" s="148" t="s">
        <v>248</v>
      </c>
      <c r="K150" s="149">
        <v>1735.6</v>
      </c>
      <c r="L150" s="220"/>
      <c r="M150" s="220"/>
      <c r="N150" s="220">
        <f t="shared" si="0"/>
        <v>0</v>
      </c>
      <c r="O150" s="220"/>
      <c r="P150" s="220"/>
      <c r="Q150" s="220"/>
      <c r="R150" s="150"/>
      <c r="T150" s="151" t="s">
        <v>5</v>
      </c>
      <c r="U150" s="41" t="s">
        <v>39</v>
      </c>
      <c r="V150" s="152">
        <v>0</v>
      </c>
      <c r="W150" s="152">
        <f t="shared" si="1"/>
        <v>0</v>
      </c>
      <c r="X150" s="152">
        <v>0</v>
      </c>
      <c r="Y150" s="152">
        <f t="shared" si="2"/>
        <v>0</v>
      </c>
      <c r="Z150" s="152">
        <v>0</v>
      </c>
      <c r="AA150" s="153">
        <f t="shared" si="3"/>
        <v>0</v>
      </c>
      <c r="AR150" s="18" t="s">
        <v>187</v>
      </c>
      <c r="AT150" s="18" t="s">
        <v>183</v>
      </c>
      <c r="AU150" s="18" t="s">
        <v>85</v>
      </c>
      <c r="AY150" s="18" t="s">
        <v>182</v>
      </c>
      <c r="BE150" s="154">
        <f t="shared" si="4"/>
        <v>0</v>
      </c>
      <c r="BF150" s="154">
        <f t="shared" si="5"/>
        <v>0</v>
      </c>
      <c r="BG150" s="154">
        <f t="shared" si="6"/>
        <v>0</v>
      </c>
      <c r="BH150" s="154">
        <f t="shared" si="7"/>
        <v>0</v>
      </c>
      <c r="BI150" s="154">
        <f t="shared" si="8"/>
        <v>0</v>
      </c>
      <c r="BJ150" s="18" t="s">
        <v>20</v>
      </c>
      <c r="BK150" s="154">
        <f t="shared" si="9"/>
        <v>0</v>
      </c>
      <c r="BL150" s="18" t="s">
        <v>187</v>
      </c>
      <c r="BM150" s="18" t="s">
        <v>249</v>
      </c>
    </row>
    <row r="151" spans="2:65" s="1" customFormat="1" ht="31.5" customHeight="1">
      <c r="B151" s="145"/>
      <c r="C151" s="146" t="s">
        <v>250</v>
      </c>
      <c r="D151" s="146" t="s">
        <v>183</v>
      </c>
      <c r="E151" s="147" t="s">
        <v>251</v>
      </c>
      <c r="F151" s="219" t="s">
        <v>252</v>
      </c>
      <c r="G151" s="219"/>
      <c r="H151" s="219"/>
      <c r="I151" s="219"/>
      <c r="J151" s="148" t="s">
        <v>186</v>
      </c>
      <c r="K151" s="149">
        <v>183</v>
      </c>
      <c r="L151" s="220"/>
      <c r="M151" s="220"/>
      <c r="N151" s="220">
        <f t="shared" si="0"/>
        <v>0</v>
      </c>
      <c r="O151" s="220"/>
      <c r="P151" s="220"/>
      <c r="Q151" s="220"/>
      <c r="R151" s="150"/>
      <c r="T151" s="151" t="s">
        <v>5</v>
      </c>
      <c r="U151" s="41" t="s">
        <v>39</v>
      </c>
      <c r="V151" s="152">
        <v>0.29899999999999999</v>
      </c>
      <c r="W151" s="152">
        <f t="shared" si="1"/>
        <v>54.716999999999999</v>
      </c>
      <c r="X151" s="152">
        <v>0</v>
      </c>
      <c r="Y151" s="152">
        <f t="shared" si="2"/>
        <v>0</v>
      </c>
      <c r="Z151" s="152">
        <v>0</v>
      </c>
      <c r="AA151" s="153">
        <f t="shared" si="3"/>
        <v>0</v>
      </c>
      <c r="AR151" s="18" t="s">
        <v>187</v>
      </c>
      <c r="AT151" s="18" t="s">
        <v>183</v>
      </c>
      <c r="AU151" s="18" t="s">
        <v>85</v>
      </c>
      <c r="AY151" s="18" t="s">
        <v>182</v>
      </c>
      <c r="BE151" s="154">
        <f t="shared" si="4"/>
        <v>0</v>
      </c>
      <c r="BF151" s="154">
        <f t="shared" si="5"/>
        <v>0</v>
      </c>
      <c r="BG151" s="154">
        <f t="shared" si="6"/>
        <v>0</v>
      </c>
      <c r="BH151" s="154">
        <f t="shared" si="7"/>
        <v>0</v>
      </c>
      <c r="BI151" s="154">
        <f t="shared" si="8"/>
        <v>0</v>
      </c>
      <c r="BJ151" s="18" t="s">
        <v>20</v>
      </c>
      <c r="BK151" s="154">
        <f t="shared" si="9"/>
        <v>0</v>
      </c>
      <c r="BL151" s="18" t="s">
        <v>187</v>
      </c>
      <c r="BM151" s="18" t="s">
        <v>253</v>
      </c>
    </row>
    <row r="152" spans="2:65" s="1" customFormat="1" ht="22.5" customHeight="1">
      <c r="B152" s="145"/>
      <c r="C152" s="146" t="s">
        <v>254</v>
      </c>
      <c r="D152" s="146" t="s">
        <v>183</v>
      </c>
      <c r="E152" s="147" t="s">
        <v>255</v>
      </c>
      <c r="F152" s="219" t="s">
        <v>256</v>
      </c>
      <c r="G152" s="219"/>
      <c r="H152" s="219"/>
      <c r="I152" s="219"/>
      <c r="J152" s="148" t="s">
        <v>257</v>
      </c>
      <c r="K152" s="149">
        <v>3412.95</v>
      </c>
      <c r="L152" s="220"/>
      <c r="M152" s="220"/>
      <c r="N152" s="220">
        <f t="shared" si="0"/>
        <v>0</v>
      </c>
      <c r="O152" s="220"/>
      <c r="P152" s="220"/>
      <c r="Q152" s="220"/>
      <c r="R152" s="150"/>
      <c r="T152" s="151" t="s">
        <v>5</v>
      </c>
      <c r="U152" s="41" t="s">
        <v>39</v>
      </c>
      <c r="V152" s="152">
        <v>1.7999999999999999E-2</v>
      </c>
      <c r="W152" s="152">
        <f t="shared" si="1"/>
        <v>61.433099999999989</v>
      </c>
      <c r="X152" s="152">
        <v>0</v>
      </c>
      <c r="Y152" s="152">
        <f t="shared" si="2"/>
        <v>0</v>
      </c>
      <c r="Z152" s="152">
        <v>0</v>
      </c>
      <c r="AA152" s="153">
        <f t="shared" si="3"/>
        <v>0</v>
      </c>
      <c r="AR152" s="18" t="s">
        <v>187</v>
      </c>
      <c r="AT152" s="18" t="s">
        <v>183</v>
      </c>
      <c r="AU152" s="18" t="s">
        <v>85</v>
      </c>
      <c r="AY152" s="18" t="s">
        <v>182</v>
      </c>
      <c r="BE152" s="154">
        <f t="shared" si="4"/>
        <v>0</v>
      </c>
      <c r="BF152" s="154">
        <f t="shared" si="5"/>
        <v>0</v>
      </c>
      <c r="BG152" s="154">
        <f t="shared" si="6"/>
        <v>0</v>
      </c>
      <c r="BH152" s="154">
        <f t="shared" si="7"/>
        <v>0</v>
      </c>
      <c r="BI152" s="154">
        <f t="shared" si="8"/>
        <v>0</v>
      </c>
      <c r="BJ152" s="18" t="s">
        <v>20</v>
      </c>
      <c r="BK152" s="154">
        <f t="shared" si="9"/>
        <v>0</v>
      </c>
      <c r="BL152" s="18" t="s">
        <v>187</v>
      </c>
      <c r="BM152" s="18" t="s">
        <v>258</v>
      </c>
    </row>
    <row r="153" spans="2:65" s="10" customFormat="1" ht="29.85" customHeight="1">
      <c r="B153" s="134"/>
      <c r="C153" s="135"/>
      <c r="D153" s="144" t="s">
        <v>149</v>
      </c>
      <c r="E153" s="144"/>
      <c r="F153" s="144"/>
      <c r="G153" s="144"/>
      <c r="H153" s="144"/>
      <c r="I153" s="144"/>
      <c r="J153" s="144"/>
      <c r="K153" s="144"/>
      <c r="L153" s="144"/>
      <c r="M153" s="144"/>
      <c r="N153" s="228">
        <f>BK153</f>
        <v>0</v>
      </c>
      <c r="O153" s="229"/>
      <c r="P153" s="229"/>
      <c r="Q153" s="229"/>
      <c r="R153" s="137"/>
      <c r="T153" s="138"/>
      <c r="U153" s="135"/>
      <c r="V153" s="135"/>
      <c r="W153" s="139">
        <f>SUM(W154:W165)</f>
        <v>2060.036122</v>
      </c>
      <c r="X153" s="135"/>
      <c r="Y153" s="139">
        <f>SUM(Y154:Y165)</f>
        <v>3359.7413047364284</v>
      </c>
      <c r="Z153" s="135"/>
      <c r="AA153" s="140">
        <f>SUM(AA154:AA165)</f>
        <v>0</v>
      </c>
      <c r="AR153" s="141" t="s">
        <v>20</v>
      </c>
      <c r="AT153" s="142" t="s">
        <v>73</v>
      </c>
      <c r="AU153" s="142" t="s">
        <v>20</v>
      </c>
      <c r="AY153" s="141" t="s">
        <v>182</v>
      </c>
      <c r="BK153" s="143">
        <f>SUM(BK154:BK165)</f>
        <v>0</v>
      </c>
    </row>
    <row r="154" spans="2:65" s="1" customFormat="1" ht="22.5" customHeight="1">
      <c r="B154" s="145"/>
      <c r="C154" s="146" t="s">
        <v>259</v>
      </c>
      <c r="D154" s="146" t="s">
        <v>183</v>
      </c>
      <c r="E154" s="147" t="s">
        <v>260</v>
      </c>
      <c r="F154" s="219" t="s">
        <v>261</v>
      </c>
      <c r="G154" s="219"/>
      <c r="H154" s="219"/>
      <c r="I154" s="219"/>
      <c r="J154" s="148" t="s">
        <v>257</v>
      </c>
      <c r="K154" s="149">
        <v>1211.3599999999999</v>
      </c>
      <c r="L154" s="220"/>
      <c r="M154" s="220"/>
      <c r="N154" s="220">
        <f t="shared" ref="N154:N165" si="10">ROUND(L154*K154,2)</f>
        <v>0</v>
      </c>
      <c r="O154" s="220"/>
      <c r="P154" s="220"/>
      <c r="Q154" s="220"/>
      <c r="R154" s="150"/>
      <c r="T154" s="151" t="s">
        <v>5</v>
      </c>
      <c r="U154" s="41" t="s">
        <v>39</v>
      </c>
      <c r="V154" s="152">
        <v>0</v>
      </c>
      <c r="W154" s="152">
        <f t="shared" ref="W154:W165" si="11">V154*K154</f>
        <v>0</v>
      </c>
      <c r="X154" s="152">
        <v>0</v>
      </c>
      <c r="Y154" s="152">
        <f t="shared" ref="Y154:Y165" si="12">X154*K154</f>
        <v>0</v>
      </c>
      <c r="Z154" s="152">
        <v>0</v>
      </c>
      <c r="AA154" s="153">
        <f t="shared" ref="AA154:AA165" si="13">Z154*K154</f>
        <v>0</v>
      </c>
      <c r="AR154" s="18" t="s">
        <v>187</v>
      </c>
      <c r="AT154" s="18" t="s">
        <v>183</v>
      </c>
      <c r="AU154" s="18" t="s">
        <v>85</v>
      </c>
      <c r="AY154" s="18" t="s">
        <v>182</v>
      </c>
      <c r="BE154" s="154">
        <f t="shared" ref="BE154:BE165" si="14">IF(U154="základní",N154,0)</f>
        <v>0</v>
      </c>
      <c r="BF154" s="154">
        <f t="shared" ref="BF154:BF165" si="15">IF(U154="snížená",N154,0)</f>
        <v>0</v>
      </c>
      <c r="BG154" s="154">
        <f t="shared" ref="BG154:BG165" si="16">IF(U154="zákl. přenesená",N154,0)</f>
        <v>0</v>
      </c>
      <c r="BH154" s="154">
        <f t="shared" ref="BH154:BH165" si="17">IF(U154="sníž. přenesená",N154,0)</f>
        <v>0</v>
      </c>
      <c r="BI154" s="154">
        <f t="shared" ref="BI154:BI165" si="18">IF(U154="nulová",N154,0)</f>
        <v>0</v>
      </c>
      <c r="BJ154" s="18" t="s">
        <v>20</v>
      </c>
      <c r="BK154" s="154">
        <f t="shared" ref="BK154:BK165" si="19">ROUND(L154*K154,2)</f>
        <v>0</v>
      </c>
      <c r="BL154" s="18" t="s">
        <v>187</v>
      </c>
      <c r="BM154" s="18" t="s">
        <v>262</v>
      </c>
    </row>
    <row r="155" spans="2:65" s="1" customFormat="1" ht="22.5" customHeight="1">
      <c r="B155" s="145"/>
      <c r="C155" s="146" t="s">
        <v>10</v>
      </c>
      <c r="D155" s="146" t="s">
        <v>183</v>
      </c>
      <c r="E155" s="147" t="s">
        <v>263</v>
      </c>
      <c r="F155" s="219" t="s">
        <v>264</v>
      </c>
      <c r="G155" s="219"/>
      <c r="H155" s="219"/>
      <c r="I155" s="219"/>
      <c r="J155" s="148" t="s">
        <v>257</v>
      </c>
      <c r="K155" s="149">
        <v>292.2</v>
      </c>
      <c r="L155" s="220"/>
      <c r="M155" s="220"/>
      <c r="N155" s="220">
        <f t="shared" si="10"/>
        <v>0</v>
      </c>
      <c r="O155" s="220"/>
      <c r="P155" s="220"/>
      <c r="Q155" s="220"/>
      <c r="R155" s="150"/>
      <c r="T155" s="151" t="s">
        <v>5</v>
      </c>
      <c r="U155" s="41" t="s">
        <v>39</v>
      </c>
      <c r="V155" s="152">
        <v>0</v>
      </c>
      <c r="W155" s="152">
        <f t="shared" si="11"/>
        <v>0</v>
      </c>
      <c r="X155" s="152">
        <v>0</v>
      </c>
      <c r="Y155" s="152">
        <f t="shared" si="12"/>
        <v>0</v>
      </c>
      <c r="Z155" s="152">
        <v>0</v>
      </c>
      <c r="AA155" s="153">
        <f t="shared" si="13"/>
        <v>0</v>
      </c>
      <c r="AR155" s="18" t="s">
        <v>187</v>
      </c>
      <c r="AT155" s="18" t="s">
        <v>183</v>
      </c>
      <c r="AU155" s="18" t="s">
        <v>85</v>
      </c>
      <c r="AY155" s="18" t="s">
        <v>182</v>
      </c>
      <c r="BE155" s="154">
        <f t="shared" si="14"/>
        <v>0</v>
      </c>
      <c r="BF155" s="154">
        <f t="shared" si="15"/>
        <v>0</v>
      </c>
      <c r="BG155" s="154">
        <f t="shared" si="16"/>
        <v>0</v>
      </c>
      <c r="BH155" s="154">
        <f t="shared" si="17"/>
        <v>0</v>
      </c>
      <c r="BI155" s="154">
        <f t="shared" si="18"/>
        <v>0</v>
      </c>
      <c r="BJ155" s="18" t="s">
        <v>20</v>
      </c>
      <c r="BK155" s="154">
        <f t="shared" si="19"/>
        <v>0</v>
      </c>
      <c r="BL155" s="18" t="s">
        <v>187</v>
      </c>
      <c r="BM155" s="18" t="s">
        <v>265</v>
      </c>
    </row>
    <row r="156" spans="2:65" s="1" customFormat="1" ht="31.5" customHeight="1">
      <c r="B156" s="145"/>
      <c r="C156" s="146" t="s">
        <v>266</v>
      </c>
      <c r="D156" s="146" t="s">
        <v>183</v>
      </c>
      <c r="E156" s="147" t="s">
        <v>267</v>
      </c>
      <c r="F156" s="219" t="s">
        <v>268</v>
      </c>
      <c r="G156" s="219"/>
      <c r="H156" s="219"/>
      <c r="I156" s="219"/>
      <c r="J156" s="148" t="s">
        <v>186</v>
      </c>
      <c r="K156" s="149">
        <v>862.41600000000005</v>
      </c>
      <c r="L156" s="220"/>
      <c r="M156" s="220"/>
      <c r="N156" s="220">
        <f t="shared" si="10"/>
        <v>0</v>
      </c>
      <c r="O156" s="220"/>
      <c r="P156" s="220"/>
      <c r="Q156" s="220"/>
      <c r="R156" s="150"/>
      <c r="T156" s="151" t="s">
        <v>5</v>
      </c>
      <c r="U156" s="41" t="s">
        <v>39</v>
      </c>
      <c r="V156" s="152">
        <v>1.0249999999999999</v>
      </c>
      <c r="W156" s="152">
        <f t="shared" si="11"/>
        <v>883.97640000000001</v>
      </c>
      <c r="X156" s="152">
        <v>2.16</v>
      </c>
      <c r="Y156" s="152">
        <f t="shared" si="12"/>
        <v>1862.8185600000002</v>
      </c>
      <c r="Z156" s="152">
        <v>0</v>
      </c>
      <c r="AA156" s="153">
        <f t="shared" si="13"/>
        <v>0</v>
      </c>
      <c r="AR156" s="18" t="s">
        <v>187</v>
      </c>
      <c r="AT156" s="18" t="s">
        <v>183</v>
      </c>
      <c r="AU156" s="18" t="s">
        <v>85</v>
      </c>
      <c r="AY156" s="18" t="s">
        <v>182</v>
      </c>
      <c r="BE156" s="154">
        <f t="shared" si="14"/>
        <v>0</v>
      </c>
      <c r="BF156" s="154">
        <f t="shared" si="15"/>
        <v>0</v>
      </c>
      <c r="BG156" s="154">
        <f t="shared" si="16"/>
        <v>0</v>
      </c>
      <c r="BH156" s="154">
        <f t="shared" si="17"/>
        <v>0</v>
      </c>
      <c r="BI156" s="154">
        <f t="shared" si="18"/>
        <v>0</v>
      </c>
      <c r="BJ156" s="18" t="s">
        <v>20</v>
      </c>
      <c r="BK156" s="154">
        <f t="shared" si="19"/>
        <v>0</v>
      </c>
      <c r="BL156" s="18" t="s">
        <v>187</v>
      </c>
      <c r="BM156" s="18" t="s">
        <v>269</v>
      </c>
    </row>
    <row r="157" spans="2:65" s="1" customFormat="1" ht="31.5" customHeight="1">
      <c r="B157" s="145"/>
      <c r="C157" s="146" t="s">
        <v>270</v>
      </c>
      <c r="D157" s="146" t="s">
        <v>183</v>
      </c>
      <c r="E157" s="147" t="s">
        <v>271</v>
      </c>
      <c r="F157" s="219" t="s">
        <v>272</v>
      </c>
      <c r="G157" s="219"/>
      <c r="H157" s="219"/>
      <c r="I157" s="219"/>
      <c r="J157" s="148" t="s">
        <v>248</v>
      </c>
      <c r="K157" s="149">
        <v>1.984</v>
      </c>
      <c r="L157" s="220"/>
      <c r="M157" s="220"/>
      <c r="N157" s="220">
        <f t="shared" si="10"/>
        <v>0</v>
      </c>
      <c r="O157" s="220"/>
      <c r="P157" s="220"/>
      <c r="Q157" s="220"/>
      <c r="R157" s="150"/>
      <c r="T157" s="151" t="s">
        <v>5</v>
      </c>
      <c r="U157" s="41" t="s">
        <v>39</v>
      </c>
      <c r="V157" s="152">
        <v>15.231</v>
      </c>
      <c r="W157" s="152">
        <f t="shared" si="11"/>
        <v>30.218304</v>
      </c>
      <c r="X157" s="152">
        <v>1.0530600000000001</v>
      </c>
      <c r="Y157" s="152">
        <f t="shared" si="12"/>
        <v>2.0892710400000003</v>
      </c>
      <c r="Z157" s="152">
        <v>0</v>
      </c>
      <c r="AA157" s="153">
        <f t="shared" si="13"/>
        <v>0</v>
      </c>
      <c r="AR157" s="18" t="s">
        <v>187</v>
      </c>
      <c r="AT157" s="18" t="s">
        <v>183</v>
      </c>
      <c r="AU157" s="18" t="s">
        <v>85</v>
      </c>
      <c r="AY157" s="18" t="s">
        <v>182</v>
      </c>
      <c r="BE157" s="154">
        <f t="shared" si="14"/>
        <v>0</v>
      </c>
      <c r="BF157" s="154">
        <f t="shared" si="15"/>
        <v>0</v>
      </c>
      <c r="BG157" s="154">
        <f t="shared" si="16"/>
        <v>0</v>
      </c>
      <c r="BH157" s="154">
        <f t="shared" si="17"/>
        <v>0</v>
      </c>
      <c r="BI157" s="154">
        <f t="shared" si="18"/>
        <v>0</v>
      </c>
      <c r="BJ157" s="18" t="s">
        <v>20</v>
      </c>
      <c r="BK157" s="154">
        <f t="shared" si="19"/>
        <v>0</v>
      </c>
      <c r="BL157" s="18" t="s">
        <v>187</v>
      </c>
      <c r="BM157" s="18" t="s">
        <v>273</v>
      </c>
    </row>
    <row r="158" spans="2:65" s="1" customFormat="1" ht="31.5" customHeight="1">
      <c r="B158" s="145"/>
      <c r="C158" s="146" t="s">
        <v>274</v>
      </c>
      <c r="D158" s="146" t="s">
        <v>183</v>
      </c>
      <c r="E158" s="147" t="s">
        <v>275</v>
      </c>
      <c r="F158" s="219" t="s">
        <v>276</v>
      </c>
      <c r="G158" s="219"/>
      <c r="H158" s="219"/>
      <c r="I158" s="219"/>
      <c r="J158" s="148" t="s">
        <v>186</v>
      </c>
      <c r="K158" s="149">
        <v>346.23200000000003</v>
      </c>
      <c r="L158" s="220"/>
      <c r="M158" s="220"/>
      <c r="N158" s="220">
        <f t="shared" si="10"/>
        <v>0</v>
      </c>
      <c r="O158" s="220"/>
      <c r="P158" s="220"/>
      <c r="Q158" s="220"/>
      <c r="R158" s="150"/>
      <c r="T158" s="151" t="s">
        <v>5</v>
      </c>
      <c r="U158" s="41" t="s">
        <v>39</v>
      </c>
      <c r="V158" s="152">
        <v>0.58399999999999996</v>
      </c>
      <c r="W158" s="152">
        <f t="shared" si="11"/>
        <v>202.199488</v>
      </c>
      <c r="X158" s="152">
        <v>2.2563399999999998</v>
      </c>
      <c r="Y158" s="152">
        <f t="shared" si="12"/>
        <v>781.21711087999995</v>
      </c>
      <c r="Z158" s="152">
        <v>0</v>
      </c>
      <c r="AA158" s="153">
        <f t="shared" si="13"/>
        <v>0</v>
      </c>
      <c r="AR158" s="18" t="s">
        <v>187</v>
      </c>
      <c r="AT158" s="18" t="s">
        <v>183</v>
      </c>
      <c r="AU158" s="18" t="s">
        <v>85</v>
      </c>
      <c r="AY158" s="18" t="s">
        <v>182</v>
      </c>
      <c r="BE158" s="154">
        <f t="shared" si="14"/>
        <v>0</v>
      </c>
      <c r="BF158" s="154">
        <f t="shared" si="15"/>
        <v>0</v>
      </c>
      <c r="BG158" s="154">
        <f t="shared" si="16"/>
        <v>0</v>
      </c>
      <c r="BH158" s="154">
        <f t="shared" si="17"/>
        <v>0</v>
      </c>
      <c r="BI158" s="154">
        <f t="shared" si="18"/>
        <v>0</v>
      </c>
      <c r="BJ158" s="18" t="s">
        <v>20</v>
      </c>
      <c r="BK158" s="154">
        <f t="shared" si="19"/>
        <v>0</v>
      </c>
      <c r="BL158" s="18" t="s">
        <v>187</v>
      </c>
      <c r="BM158" s="18" t="s">
        <v>277</v>
      </c>
    </row>
    <row r="159" spans="2:65" s="1" customFormat="1" ht="31.5" customHeight="1">
      <c r="B159" s="145"/>
      <c r="C159" s="146" t="s">
        <v>278</v>
      </c>
      <c r="D159" s="146" t="s">
        <v>183</v>
      </c>
      <c r="E159" s="147" t="s">
        <v>279</v>
      </c>
      <c r="F159" s="219" t="s">
        <v>280</v>
      </c>
      <c r="G159" s="219"/>
      <c r="H159" s="219"/>
      <c r="I159" s="219"/>
      <c r="J159" s="148" t="s">
        <v>248</v>
      </c>
      <c r="K159" s="149">
        <v>16.431999999999999</v>
      </c>
      <c r="L159" s="220"/>
      <c r="M159" s="220"/>
      <c r="N159" s="220">
        <f t="shared" si="10"/>
        <v>0</v>
      </c>
      <c r="O159" s="220"/>
      <c r="P159" s="220"/>
      <c r="Q159" s="220"/>
      <c r="R159" s="150"/>
      <c r="T159" s="151" t="s">
        <v>5</v>
      </c>
      <c r="U159" s="41" t="s">
        <v>39</v>
      </c>
      <c r="V159" s="152">
        <v>15.231</v>
      </c>
      <c r="W159" s="152">
        <f t="shared" si="11"/>
        <v>250.27579199999997</v>
      </c>
      <c r="X159" s="152">
        <v>1.0530600000000001</v>
      </c>
      <c r="Y159" s="152">
        <f t="shared" si="12"/>
        <v>17.303881920000002</v>
      </c>
      <c r="Z159" s="152">
        <v>0</v>
      </c>
      <c r="AA159" s="153">
        <f t="shared" si="13"/>
        <v>0</v>
      </c>
      <c r="AR159" s="18" t="s">
        <v>187</v>
      </c>
      <c r="AT159" s="18" t="s">
        <v>183</v>
      </c>
      <c r="AU159" s="18" t="s">
        <v>85</v>
      </c>
      <c r="AY159" s="18" t="s">
        <v>182</v>
      </c>
      <c r="BE159" s="154">
        <f t="shared" si="14"/>
        <v>0</v>
      </c>
      <c r="BF159" s="154">
        <f t="shared" si="15"/>
        <v>0</v>
      </c>
      <c r="BG159" s="154">
        <f t="shared" si="16"/>
        <v>0</v>
      </c>
      <c r="BH159" s="154">
        <f t="shared" si="17"/>
        <v>0</v>
      </c>
      <c r="BI159" s="154">
        <f t="shared" si="18"/>
        <v>0</v>
      </c>
      <c r="BJ159" s="18" t="s">
        <v>20</v>
      </c>
      <c r="BK159" s="154">
        <f t="shared" si="19"/>
        <v>0</v>
      </c>
      <c r="BL159" s="18" t="s">
        <v>187</v>
      </c>
      <c r="BM159" s="18" t="s">
        <v>281</v>
      </c>
    </row>
    <row r="160" spans="2:65" s="1" customFormat="1" ht="22.5" customHeight="1">
      <c r="B160" s="145"/>
      <c r="C160" s="146" t="s">
        <v>282</v>
      </c>
      <c r="D160" s="146" t="s">
        <v>183</v>
      </c>
      <c r="E160" s="147" t="s">
        <v>283</v>
      </c>
      <c r="F160" s="219" t="s">
        <v>284</v>
      </c>
      <c r="G160" s="219"/>
      <c r="H160" s="219"/>
      <c r="I160" s="219"/>
      <c r="J160" s="148" t="s">
        <v>186</v>
      </c>
      <c r="K160" s="149">
        <v>106.70399999999999</v>
      </c>
      <c r="L160" s="220"/>
      <c r="M160" s="220"/>
      <c r="N160" s="220">
        <f t="shared" si="10"/>
        <v>0</v>
      </c>
      <c r="O160" s="220"/>
      <c r="P160" s="220"/>
      <c r="Q160" s="220"/>
      <c r="R160" s="150"/>
      <c r="T160" s="151" t="s">
        <v>5</v>
      </c>
      <c r="U160" s="41" t="s">
        <v>39</v>
      </c>
      <c r="V160" s="152">
        <v>0.58399999999999996</v>
      </c>
      <c r="W160" s="152">
        <f t="shared" si="11"/>
        <v>62.315135999999995</v>
      </c>
      <c r="X160" s="152">
        <v>2.2563422040000001</v>
      </c>
      <c r="Y160" s="152">
        <f t="shared" si="12"/>
        <v>240.76073853561599</v>
      </c>
      <c r="Z160" s="152">
        <v>0</v>
      </c>
      <c r="AA160" s="153">
        <f t="shared" si="13"/>
        <v>0</v>
      </c>
      <c r="AR160" s="18" t="s">
        <v>187</v>
      </c>
      <c r="AT160" s="18" t="s">
        <v>183</v>
      </c>
      <c r="AU160" s="18" t="s">
        <v>85</v>
      </c>
      <c r="AY160" s="18" t="s">
        <v>182</v>
      </c>
      <c r="BE160" s="154">
        <f t="shared" si="14"/>
        <v>0</v>
      </c>
      <c r="BF160" s="154">
        <f t="shared" si="15"/>
        <v>0</v>
      </c>
      <c r="BG160" s="154">
        <f t="shared" si="16"/>
        <v>0</v>
      </c>
      <c r="BH160" s="154">
        <f t="shared" si="17"/>
        <v>0</v>
      </c>
      <c r="BI160" s="154">
        <f t="shared" si="18"/>
        <v>0</v>
      </c>
      <c r="BJ160" s="18" t="s">
        <v>20</v>
      </c>
      <c r="BK160" s="154">
        <f t="shared" si="19"/>
        <v>0</v>
      </c>
      <c r="BL160" s="18" t="s">
        <v>187</v>
      </c>
      <c r="BM160" s="18" t="s">
        <v>285</v>
      </c>
    </row>
    <row r="161" spans="2:65" s="1" customFormat="1" ht="22.5" customHeight="1">
      <c r="B161" s="145"/>
      <c r="C161" s="146" t="s">
        <v>286</v>
      </c>
      <c r="D161" s="146" t="s">
        <v>183</v>
      </c>
      <c r="E161" s="147" t="s">
        <v>287</v>
      </c>
      <c r="F161" s="219" t="s">
        <v>288</v>
      </c>
      <c r="G161" s="219"/>
      <c r="H161" s="219"/>
      <c r="I161" s="219"/>
      <c r="J161" s="148" t="s">
        <v>257</v>
      </c>
      <c r="K161" s="149">
        <v>456.93</v>
      </c>
      <c r="L161" s="220"/>
      <c r="M161" s="220"/>
      <c r="N161" s="220">
        <f t="shared" si="10"/>
        <v>0</v>
      </c>
      <c r="O161" s="220"/>
      <c r="P161" s="220"/>
      <c r="Q161" s="220"/>
      <c r="R161" s="150"/>
      <c r="T161" s="151" t="s">
        <v>5</v>
      </c>
      <c r="U161" s="41" t="s">
        <v>39</v>
      </c>
      <c r="V161" s="152">
        <v>0.36399999999999999</v>
      </c>
      <c r="W161" s="152">
        <f t="shared" si="11"/>
        <v>166.32252</v>
      </c>
      <c r="X161" s="152">
        <v>1.0258999999999999E-3</v>
      </c>
      <c r="Y161" s="152">
        <f t="shared" si="12"/>
        <v>0.46876448700000001</v>
      </c>
      <c r="Z161" s="152">
        <v>0</v>
      </c>
      <c r="AA161" s="153">
        <f t="shared" si="13"/>
        <v>0</v>
      </c>
      <c r="AR161" s="18" t="s">
        <v>187</v>
      </c>
      <c r="AT161" s="18" t="s">
        <v>183</v>
      </c>
      <c r="AU161" s="18" t="s">
        <v>85</v>
      </c>
      <c r="AY161" s="18" t="s">
        <v>182</v>
      </c>
      <c r="BE161" s="154">
        <f t="shared" si="14"/>
        <v>0</v>
      </c>
      <c r="BF161" s="154">
        <f t="shared" si="15"/>
        <v>0</v>
      </c>
      <c r="BG161" s="154">
        <f t="shared" si="16"/>
        <v>0</v>
      </c>
      <c r="BH161" s="154">
        <f t="shared" si="17"/>
        <v>0</v>
      </c>
      <c r="BI161" s="154">
        <f t="shared" si="18"/>
        <v>0</v>
      </c>
      <c r="BJ161" s="18" t="s">
        <v>20</v>
      </c>
      <c r="BK161" s="154">
        <f t="shared" si="19"/>
        <v>0</v>
      </c>
      <c r="BL161" s="18" t="s">
        <v>187</v>
      </c>
      <c r="BM161" s="18" t="s">
        <v>289</v>
      </c>
    </row>
    <row r="162" spans="2:65" s="1" customFormat="1" ht="22.5" customHeight="1">
      <c r="B162" s="145"/>
      <c r="C162" s="146" t="s">
        <v>290</v>
      </c>
      <c r="D162" s="146" t="s">
        <v>183</v>
      </c>
      <c r="E162" s="147" t="s">
        <v>291</v>
      </c>
      <c r="F162" s="219" t="s">
        <v>292</v>
      </c>
      <c r="G162" s="219"/>
      <c r="H162" s="219"/>
      <c r="I162" s="219"/>
      <c r="J162" s="148" t="s">
        <v>257</v>
      </c>
      <c r="K162" s="149">
        <v>456.93</v>
      </c>
      <c r="L162" s="220"/>
      <c r="M162" s="220"/>
      <c r="N162" s="220">
        <f t="shared" si="10"/>
        <v>0</v>
      </c>
      <c r="O162" s="220"/>
      <c r="P162" s="220"/>
      <c r="Q162" s="220"/>
      <c r="R162" s="150"/>
      <c r="T162" s="151" t="s">
        <v>5</v>
      </c>
      <c r="U162" s="41" t="s">
        <v>39</v>
      </c>
      <c r="V162" s="152">
        <v>0.20100000000000001</v>
      </c>
      <c r="W162" s="152">
        <f t="shared" si="11"/>
        <v>91.84293000000001</v>
      </c>
      <c r="X162" s="152">
        <v>0</v>
      </c>
      <c r="Y162" s="152">
        <f t="shared" si="12"/>
        <v>0</v>
      </c>
      <c r="Z162" s="152">
        <v>0</v>
      </c>
      <c r="AA162" s="153">
        <f t="shared" si="13"/>
        <v>0</v>
      </c>
      <c r="AR162" s="18" t="s">
        <v>187</v>
      </c>
      <c r="AT162" s="18" t="s">
        <v>183</v>
      </c>
      <c r="AU162" s="18" t="s">
        <v>85</v>
      </c>
      <c r="AY162" s="18" t="s">
        <v>182</v>
      </c>
      <c r="BE162" s="154">
        <f t="shared" si="14"/>
        <v>0</v>
      </c>
      <c r="BF162" s="154">
        <f t="shared" si="15"/>
        <v>0</v>
      </c>
      <c r="BG162" s="154">
        <f t="shared" si="16"/>
        <v>0</v>
      </c>
      <c r="BH162" s="154">
        <f t="shared" si="17"/>
        <v>0</v>
      </c>
      <c r="BI162" s="154">
        <f t="shared" si="18"/>
        <v>0</v>
      </c>
      <c r="BJ162" s="18" t="s">
        <v>20</v>
      </c>
      <c r="BK162" s="154">
        <f t="shared" si="19"/>
        <v>0</v>
      </c>
      <c r="BL162" s="18" t="s">
        <v>187</v>
      </c>
      <c r="BM162" s="18" t="s">
        <v>293</v>
      </c>
    </row>
    <row r="163" spans="2:65" s="1" customFormat="1" ht="22.5" customHeight="1">
      <c r="B163" s="145"/>
      <c r="C163" s="146" t="s">
        <v>294</v>
      </c>
      <c r="D163" s="146" t="s">
        <v>183</v>
      </c>
      <c r="E163" s="147" t="s">
        <v>295</v>
      </c>
      <c r="F163" s="219" t="s">
        <v>296</v>
      </c>
      <c r="G163" s="219"/>
      <c r="H163" s="219"/>
      <c r="I163" s="219"/>
      <c r="J163" s="148" t="s">
        <v>186</v>
      </c>
      <c r="K163" s="149">
        <v>185.303</v>
      </c>
      <c r="L163" s="220"/>
      <c r="M163" s="220"/>
      <c r="N163" s="220">
        <f t="shared" si="10"/>
        <v>0</v>
      </c>
      <c r="O163" s="220"/>
      <c r="P163" s="220"/>
      <c r="Q163" s="220"/>
      <c r="R163" s="150"/>
      <c r="T163" s="151" t="s">
        <v>5</v>
      </c>
      <c r="U163" s="41" t="s">
        <v>39</v>
      </c>
      <c r="V163" s="152">
        <v>0.58399999999999996</v>
      </c>
      <c r="W163" s="152">
        <f t="shared" si="11"/>
        <v>108.21695199999999</v>
      </c>
      <c r="X163" s="152">
        <v>2.4532922039999998</v>
      </c>
      <c r="Y163" s="152">
        <f t="shared" si="12"/>
        <v>454.60240527781195</v>
      </c>
      <c r="Z163" s="152">
        <v>0</v>
      </c>
      <c r="AA163" s="153">
        <f t="shared" si="13"/>
        <v>0</v>
      </c>
      <c r="AR163" s="18" t="s">
        <v>187</v>
      </c>
      <c r="AT163" s="18" t="s">
        <v>183</v>
      </c>
      <c r="AU163" s="18" t="s">
        <v>85</v>
      </c>
      <c r="AY163" s="18" t="s">
        <v>182</v>
      </c>
      <c r="BE163" s="154">
        <f t="shared" si="14"/>
        <v>0</v>
      </c>
      <c r="BF163" s="154">
        <f t="shared" si="15"/>
        <v>0</v>
      </c>
      <c r="BG163" s="154">
        <f t="shared" si="16"/>
        <v>0</v>
      </c>
      <c r="BH163" s="154">
        <f t="shared" si="17"/>
        <v>0</v>
      </c>
      <c r="BI163" s="154">
        <f t="shared" si="18"/>
        <v>0</v>
      </c>
      <c r="BJ163" s="18" t="s">
        <v>20</v>
      </c>
      <c r="BK163" s="154">
        <f t="shared" si="19"/>
        <v>0</v>
      </c>
      <c r="BL163" s="18" t="s">
        <v>187</v>
      </c>
      <c r="BM163" s="18" t="s">
        <v>297</v>
      </c>
    </row>
    <row r="164" spans="2:65" s="1" customFormat="1" ht="22.5" customHeight="1">
      <c r="B164" s="145"/>
      <c r="C164" s="146" t="s">
        <v>298</v>
      </c>
      <c r="D164" s="146" t="s">
        <v>183</v>
      </c>
      <c r="E164" s="147" t="s">
        <v>299</v>
      </c>
      <c r="F164" s="219" t="s">
        <v>300</v>
      </c>
      <c r="G164" s="219"/>
      <c r="H164" s="219"/>
      <c r="I164" s="219"/>
      <c r="J164" s="148" t="s">
        <v>257</v>
      </c>
      <c r="K164" s="149">
        <v>468.44</v>
      </c>
      <c r="L164" s="220"/>
      <c r="M164" s="220"/>
      <c r="N164" s="220">
        <f t="shared" si="10"/>
        <v>0</v>
      </c>
      <c r="O164" s="220"/>
      <c r="P164" s="220"/>
      <c r="Q164" s="220"/>
      <c r="R164" s="150"/>
      <c r="T164" s="151" t="s">
        <v>5</v>
      </c>
      <c r="U164" s="41" t="s">
        <v>39</v>
      </c>
      <c r="V164" s="152">
        <v>0.36399999999999999</v>
      </c>
      <c r="W164" s="152">
        <f t="shared" si="11"/>
        <v>170.51215999999999</v>
      </c>
      <c r="X164" s="152">
        <v>1.0258999999999999E-3</v>
      </c>
      <c r="Y164" s="152">
        <f t="shared" si="12"/>
        <v>0.48057259599999996</v>
      </c>
      <c r="Z164" s="152">
        <v>0</v>
      </c>
      <c r="AA164" s="153">
        <f t="shared" si="13"/>
        <v>0</v>
      </c>
      <c r="AR164" s="18" t="s">
        <v>187</v>
      </c>
      <c r="AT164" s="18" t="s">
        <v>183</v>
      </c>
      <c r="AU164" s="18" t="s">
        <v>85</v>
      </c>
      <c r="AY164" s="18" t="s">
        <v>182</v>
      </c>
      <c r="BE164" s="154">
        <f t="shared" si="14"/>
        <v>0</v>
      </c>
      <c r="BF164" s="154">
        <f t="shared" si="15"/>
        <v>0</v>
      </c>
      <c r="BG164" s="154">
        <f t="shared" si="16"/>
        <v>0</v>
      </c>
      <c r="BH164" s="154">
        <f t="shared" si="17"/>
        <v>0</v>
      </c>
      <c r="BI164" s="154">
        <f t="shared" si="18"/>
        <v>0</v>
      </c>
      <c r="BJ164" s="18" t="s">
        <v>20</v>
      </c>
      <c r="BK164" s="154">
        <f t="shared" si="19"/>
        <v>0</v>
      </c>
      <c r="BL164" s="18" t="s">
        <v>187</v>
      </c>
      <c r="BM164" s="18" t="s">
        <v>301</v>
      </c>
    </row>
    <row r="165" spans="2:65" s="1" customFormat="1" ht="22.5" customHeight="1">
      <c r="B165" s="145"/>
      <c r="C165" s="146" t="s">
        <v>302</v>
      </c>
      <c r="D165" s="146" t="s">
        <v>183</v>
      </c>
      <c r="E165" s="147" t="s">
        <v>303</v>
      </c>
      <c r="F165" s="219" t="s">
        <v>304</v>
      </c>
      <c r="G165" s="219"/>
      <c r="H165" s="219"/>
      <c r="I165" s="219"/>
      <c r="J165" s="148" t="s">
        <v>257</v>
      </c>
      <c r="K165" s="149">
        <v>468.44</v>
      </c>
      <c r="L165" s="220"/>
      <c r="M165" s="220"/>
      <c r="N165" s="220">
        <f t="shared" si="10"/>
        <v>0</v>
      </c>
      <c r="O165" s="220"/>
      <c r="P165" s="220"/>
      <c r="Q165" s="220"/>
      <c r="R165" s="150"/>
      <c r="T165" s="151" t="s">
        <v>5</v>
      </c>
      <c r="U165" s="41" t="s">
        <v>39</v>
      </c>
      <c r="V165" s="152">
        <v>0.20100000000000001</v>
      </c>
      <c r="W165" s="152">
        <f t="shared" si="11"/>
        <v>94.156440000000003</v>
      </c>
      <c r="X165" s="152">
        <v>0</v>
      </c>
      <c r="Y165" s="152">
        <f t="shared" si="12"/>
        <v>0</v>
      </c>
      <c r="Z165" s="152">
        <v>0</v>
      </c>
      <c r="AA165" s="153">
        <f t="shared" si="13"/>
        <v>0</v>
      </c>
      <c r="AR165" s="18" t="s">
        <v>187</v>
      </c>
      <c r="AT165" s="18" t="s">
        <v>183</v>
      </c>
      <c r="AU165" s="18" t="s">
        <v>85</v>
      </c>
      <c r="AY165" s="18" t="s">
        <v>182</v>
      </c>
      <c r="BE165" s="154">
        <f t="shared" si="14"/>
        <v>0</v>
      </c>
      <c r="BF165" s="154">
        <f t="shared" si="15"/>
        <v>0</v>
      </c>
      <c r="BG165" s="154">
        <f t="shared" si="16"/>
        <v>0</v>
      </c>
      <c r="BH165" s="154">
        <f t="shared" si="17"/>
        <v>0</v>
      </c>
      <c r="BI165" s="154">
        <f t="shared" si="18"/>
        <v>0</v>
      </c>
      <c r="BJ165" s="18" t="s">
        <v>20</v>
      </c>
      <c r="BK165" s="154">
        <f t="shared" si="19"/>
        <v>0</v>
      </c>
      <c r="BL165" s="18" t="s">
        <v>187</v>
      </c>
      <c r="BM165" s="18" t="s">
        <v>305</v>
      </c>
    </row>
    <row r="166" spans="2:65" s="10" customFormat="1" ht="29.85" customHeight="1">
      <c r="B166" s="134"/>
      <c r="C166" s="135"/>
      <c r="D166" s="144" t="s">
        <v>150</v>
      </c>
      <c r="E166" s="144"/>
      <c r="F166" s="144"/>
      <c r="G166" s="144"/>
      <c r="H166" s="144"/>
      <c r="I166" s="144"/>
      <c r="J166" s="144"/>
      <c r="K166" s="144"/>
      <c r="L166" s="144"/>
      <c r="M166" s="144"/>
      <c r="N166" s="228">
        <f>BK166</f>
        <v>0</v>
      </c>
      <c r="O166" s="229"/>
      <c r="P166" s="229"/>
      <c r="Q166" s="229"/>
      <c r="R166" s="137"/>
      <c r="T166" s="138"/>
      <c r="U166" s="135"/>
      <c r="V166" s="135"/>
      <c r="W166" s="139">
        <f>SUM(W167:W170)</f>
        <v>545.68670700000007</v>
      </c>
      <c r="X166" s="135"/>
      <c r="Y166" s="139">
        <f>SUM(Y167:Y170)</f>
        <v>145.94649617999997</v>
      </c>
      <c r="Z166" s="135"/>
      <c r="AA166" s="140">
        <f>SUM(AA167:AA170)</f>
        <v>0</v>
      </c>
      <c r="AR166" s="141" t="s">
        <v>20</v>
      </c>
      <c r="AT166" s="142" t="s">
        <v>73</v>
      </c>
      <c r="AU166" s="142" t="s">
        <v>20</v>
      </c>
      <c r="AY166" s="141" t="s">
        <v>182</v>
      </c>
      <c r="BK166" s="143">
        <f>SUM(BK167:BK170)</f>
        <v>0</v>
      </c>
    </row>
    <row r="167" spans="2:65" s="1" customFormat="1" ht="22.5" customHeight="1">
      <c r="B167" s="145"/>
      <c r="C167" s="146" t="s">
        <v>306</v>
      </c>
      <c r="D167" s="146" t="s">
        <v>183</v>
      </c>
      <c r="E167" s="147" t="s">
        <v>307</v>
      </c>
      <c r="F167" s="219" t="s">
        <v>308</v>
      </c>
      <c r="G167" s="219"/>
      <c r="H167" s="219"/>
      <c r="I167" s="219"/>
      <c r="J167" s="148" t="s">
        <v>186</v>
      </c>
      <c r="K167" s="149">
        <v>57.344000000000001</v>
      </c>
      <c r="L167" s="220"/>
      <c r="M167" s="220"/>
      <c r="N167" s="220">
        <f>ROUND(L167*K167,2)</f>
        <v>0</v>
      </c>
      <c r="O167" s="220"/>
      <c r="P167" s="220"/>
      <c r="Q167" s="220"/>
      <c r="R167" s="150"/>
      <c r="T167" s="151" t="s">
        <v>5</v>
      </c>
      <c r="U167" s="41" t="s">
        <v>39</v>
      </c>
      <c r="V167" s="152">
        <v>1.2</v>
      </c>
      <c r="W167" s="152">
        <f>V167*K167</f>
        <v>68.812799999999996</v>
      </c>
      <c r="X167" s="152">
        <v>2.45329</v>
      </c>
      <c r="Y167" s="152">
        <f>X167*K167</f>
        <v>140.68146175999999</v>
      </c>
      <c r="Z167" s="152">
        <v>0</v>
      </c>
      <c r="AA167" s="153">
        <f>Z167*K167</f>
        <v>0</v>
      </c>
      <c r="AR167" s="18" t="s">
        <v>187</v>
      </c>
      <c r="AT167" s="18" t="s">
        <v>183</v>
      </c>
      <c r="AU167" s="18" t="s">
        <v>85</v>
      </c>
      <c r="AY167" s="18" t="s">
        <v>182</v>
      </c>
      <c r="BE167" s="154">
        <f>IF(U167="základní",N167,0)</f>
        <v>0</v>
      </c>
      <c r="BF167" s="154">
        <f>IF(U167="snížená",N167,0)</f>
        <v>0</v>
      </c>
      <c r="BG167" s="154">
        <f>IF(U167="zákl. přenesená",N167,0)</f>
        <v>0</v>
      </c>
      <c r="BH167" s="154">
        <f>IF(U167="sníž. přenesená",N167,0)</f>
        <v>0</v>
      </c>
      <c r="BI167" s="154">
        <f>IF(U167="nulová",N167,0)</f>
        <v>0</v>
      </c>
      <c r="BJ167" s="18" t="s">
        <v>20</v>
      </c>
      <c r="BK167" s="154">
        <f>ROUND(L167*K167,2)</f>
        <v>0</v>
      </c>
      <c r="BL167" s="18" t="s">
        <v>187</v>
      </c>
      <c r="BM167" s="18" t="s">
        <v>309</v>
      </c>
    </row>
    <row r="168" spans="2:65" s="1" customFormat="1" ht="31.5" customHeight="1">
      <c r="B168" s="145"/>
      <c r="C168" s="146" t="s">
        <v>310</v>
      </c>
      <c r="D168" s="146" t="s">
        <v>183</v>
      </c>
      <c r="E168" s="147" t="s">
        <v>311</v>
      </c>
      <c r="F168" s="219" t="s">
        <v>312</v>
      </c>
      <c r="G168" s="219"/>
      <c r="H168" s="219"/>
      <c r="I168" s="219"/>
      <c r="J168" s="148" t="s">
        <v>257</v>
      </c>
      <c r="K168" s="149">
        <v>493.16</v>
      </c>
      <c r="L168" s="220"/>
      <c r="M168" s="220"/>
      <c r="N168" s="220">
        <f>ROUND(L168*K168,2)</f>
        <v>0</v>
      </c>
      <c r="O168" s="220"/>
      <c r="P168" s="220"/>
      <c r="Q168" s="220"/>
      <c r="R168" s="150"/>
      <c r="T168" s="151" t="s">
        <v>5</v>
      </c>
      <c r="U168" s="41" t="s">
        <v>39</v>
      </c>
      <c r="V168" s="152">
        <v>0.52400000000000002</v>
      </c>
      <c r="W168" s="152">
        <f>V168*K168</f>
        <v>258.41584</v>
      </c>
      <c r="X168" s="152">
        <v>8.5999999999999998E-4</v>
      </c>
      <c r="Y168" s="152">
        <f>X168*K168</f>
        <v>0.42411759999999998</v>
      </c>
      <c r="Z168" s="152">
        <v>0</v>
      </c>
      <c r="AA168" s="153">
        <f>Z168*K168</f>
        <v>0</v>
      </c>
      <c r="AR168" s="18" t="s">
        <v>187</v>
      </c>
      <c r="AT168" s="18" t="s">
        <v>183</v>
      </c>
      <c r="AU168" s="18" t="s">
        <v>85</v>
      </c>
      <c r="AY168" s="18" t="s">
        <v>182</v>
      </c>
      <c r="BE168" s="154">
        <f>IF(U168="základní",N168,0)</f>
        <v>0</v>
      </c>
      <c r="BF168" s="154">
        <f>IF(U168="snížená",N168,0)</f>
        <v>0</v>
      </c>
      <c r="BG168" s="154">
        <f>IF(U168="zákl. přenesená",N168,0)</f>
        <v>0</v>
      </c>
      <c r="BH168" s="154">
        <f>IF(U168="sníž. přenesená",N168,0)</f>
        <v>0</v>
      </c>
      <c r="BI168" s="154">
        <f>IF(U168="nulová",N168,0)</f>
        <v>0</v>
      </c>
      <c r="BJ168" s="18" t="s">
        <v>20</v>
      </c>
      <c r="BK168" s="154">
        <f>ROUND(L168*K168,2)</f>
        <v>0</v>
      </c>
      <c r="BL168" s="18" t="s">
        <v>187</v>
      </c>
      <c r="BM168" s="18" t="s">
        <v>313</v>
      </c>
    </row>
    <row r="169" spans="2:65" s="1" customFormat="1" ht="22.5" customHeight="1">
      <c r="B169" s="145"/>
      <c r="C169" s="146" t="s">
        <v>314</v>
      </c>
      <c r="D169" s="146" t="s">
        <v>183</v>
      </c>
      <c r="E169" s="147" t="s">
        <v>315</v>
      </c>
      <c r="F169" s="219" t="s">
        <v>316</v>
      </c>
      <c r="G169" s="219"/>
      <c r="H169" s="219"/>
      <c r="I169" s="219"/>
      <c r="J169" s="148" t="s">
        <v>257</v>
      </c>
      <c r="K169" s="149">
        <v>493.16</v>
      </c>
      <c r="L169" s="220"/>
      <c r="M169" s="220"/>
      <c r="N169" s="220">
        <f>ROUND(L169*K169,2)</f>
        <v>0</v>
      </c>
      <c r="O169" s="220"/>
      <c r="P169" s="220"/>
      <c r="Q169" s="220"/>
      <c r="R169" s="150"/>
      <c r="T169" s="151" t="s">
        <v>5</v>
      </c>
      <c r="U169" s="41" t="s">
        <v>39</v>
      </c>
      <c r="V169" s="152">
        <v>0.30099999999999999</v>
      </c>
      <c r="W169" s="152">
        <f>V169*K169</f>
        <v>148.44116</v>
      </c>
      <c r="X169" s="152">
        <v>0</v>
      </c>
      <c r="Y169" s="152">
        <f>X169*K169</f>
        <v>0</v>
      </c>
      <c r="Z169" s="152">
        <v>0</v>
      </c>
      <c r="AA169" s="153">
        <f>Z169*K169</f>
        <v>0</v>
      </c>
      <c r="AR169" s="18" t="s">
        <v>187</v>
      </c>
      <c r="AT169" s="18" t="s">
        <v>183</v>
      </c>
      <c r="AU169" s="18" t="s">
        <v>85</v>
      </c>
      <c r="AY169" s="18" t="s">
        <v>182</v>
      </c>
      <c r="BE169" s="154">
        <f>IF(U169="základní",N169,0)</f>
        <v>0</v>
      </c>
      <c r="BF169" s="154">
        <f>IF(U169="snížená",N169,0)</f>
        <v>0</v>
      </c>
      <c r="BG169" s="154">
        <f>IF(U169="zákl. přenesená",N169,0)</f>
        <v>0</v>
      </c>
      <c r="BH169" s="154">
        <f>IF(U169="sníž. přenesená",N169,0)</f>
        <v>0</v>
      </c>
      <c r="BI169" s="154">
        <f>IF(U169="nulová",N169,0)</f>
        <v>0</v>
      </c>
      <c r="BJ169" s="18" t="s">
        <v>20</v>
      </c>
      <c r="BK169" s="154">
        <f>ROUND(L169*K169,2)</f>
        <v>0</v>
      </c>
      <c r="BL169" s="18" t="s">
        <v>187</v>
      </c>
      <c r="BM169" s="18" t="s">
        <v>317</v>
      </c>
    </row>
    <row r="170" spans="2:65" s="1" customFormat="1" ht="22.5" customHeight="1">
      <c r="B170" s="145"/>
      <c r="C170" s="146" t="s">
        <v>318</v>
      </c>
      <c r="D170" s="146" t="s">
        <v>183</v>
      </c>
      <c r="E170" s="147" t="s">
        <v>319</v>
      </c>
      <c r="F170" s="219" t="s">
        <v>320</v>
      </c>
      <c r="G170" s="219"/>
      <c r="H170" s="219"/>
      <c r="I170" s="219"/>
      <c r="J170" s="148" t="s">
        <v>248</v>
      </c>
      <c r="K170" s="149">
        <v>4.5970000000000004</v>
      </c>
      <c r="L170" s="220"/>
      <c r="M170" s="220"/>
      <c r="N170" s="220">
        <f>ROUND(L170*K170,2)</f>
        <v>0</v>
      </c>
      <c r="O170" s="220"/>
      <c r="P170" s="220"/>
      <c r="Q170" s="220"/>
      <c r="R170" s="150"/>
      <c r="T170" s="151" t="s">
        <v>5</v>
      </c>
      <c r="U170" s="41" t="s">
        <v>39</v>
      </c>
      <c r="V170" s="152">
        <v>15.231</v>
      </c>
      <c r="W170" s="152">
        <f>V170*K170</f>
        <v>70.016907000000003</v>
      </c>
      <c r="X170" s="152">
        <v>1.0530600000000001</v>
      </c>
      <c r="Y170" s="152">
        <f>X170*K170</f>
        <v>4.8409168200000012</v>
      </c>
      <c r="Z170" s="152">
        <v>0</v>
      </c>
      <c r="AA170" s="153">
        <f>Z170*K170</f>
        <v>0</v>
      </c>
      <c r="AR170" s="18" t="s">
        <v>187</v>
      </c>
      <c r="AT170" s="18" t="s">
        <v>183</v>
      </c>
      <c r="AU170" s="18" t="s">
        <v>85</v>
      </c>
      <c r="AY170" s="18" t="s">
        <v>182</v>
      </c>
      <c r="BE170" s="154">
        <f>IF(U170="základní",N170,0)</f>
        <v>0</v>
      </c>
      <c r="BF170" s="154">
        <f>IF(U170="snížená",N170,0)</f>
        <v>0</v>
      </c>
      <c r="BG170" s="154">
        <f>IF(U170="zákl. přenesená",N170,0)</f>
        <v>0</v>
      </c>
      <c r="BH170" s="154">
        <f>IF(U170="sníž. přenesená",N170,0)</f>
        <v>0</v>
      </c>
      <c r="BI170" s="154">
        <f>IF(U170="nulová",N170,0)</f>
        <v>0</v>
      </c>
      <c r="BJ170" s="18" t="s">
        <v>20</v>
      </c>
      <c r="BK170" s="154">
        <f>ROUND(L170*K170,2)</f>
        <v>0</v>
      </c>
      <c r="BL170" s="18" t="s">
        <v>187</v>
      </c>
      <c r="BM170" s="18" t="s">
        <v>321</v>
      </c>
    </row>
    <row r="171" spans="2:65" s="10" customFormat="1" ht="29.85" customHeight="1">
      <c r="B171" s="134"/>
      <c r="C171" s="135"/>
      <c r="D171" s="144" t="s">
        <v>151</v>
      </c>
      <c r="E171" s="144"/>
      <c r="F171" s="144"/>
      <c r="G171" s="144"/>
      <c r="H171" s="144"/>
      <c r="I171" s="144"/>
      <c r="J171" s="144"/>
      <c r="K171" s="144"/>
      <c r="L171" s="144"/>
      <c r="M171" s="144"/>
      <c r="N171" s="228">
        <f>BK171</f>
        <v>0</v>
      </c>
      <c r="O171" s="229"/>
      <c r="P171" s="229"/>
      <c r="Q171" s="229"/>
      <c r="R171" s="137"/>
      <c r="T171" s="138"/>
      <c r="U171" s="135"/>
      <c r="V171" s="135"/>
      <c r="W171" s="139">
        <f>SUM(W172:W174)</f>
        <v>3640.8225600000001</v>
      </c>
      <c r="X171" s="135"/>
      <c r="Y171" s="139">
        <f>SUM(Y172:Y174)</f>
        <v>0</v>
      </c>
      <c r="Z171" s="135"/>
      <c r="AA171" s="140">
        <f>SUM(AA172:AA174)</f>
        <v>0</v>
      </c>
      <c r="AR171" s="141" t="s">
        <v>20</v>
      </c>
      <c r="AT171" s="142" t="s">
        <v>73</v>
      </c>
      <c r="AU171" s="142" t="s">
        <v>20</v>
      </c>
      <c r="AY171" s="141" t="s">
        <v>182</v>
      </c>
      <c r="BK171" s="143">
        <f>SUM(BK172:BK174)</f>
        <v>0</v>
      </c>
    </row>
    <row r="172" spans="2:65" s="1" customFormat="1" ht="44.25" customHeight="1">
      <c r="B172" s="145"/>
      <c r="C172" s="146" t="s">
        <v>322</v>
      </c>
      <c r="D172" s="146" t="s">
        <v>183</v>
      </c>
      <c r="E172" s="147" t="s">
        <v>323</v>
      </c>
      <c r="F172" s="219" t="s">
        <v>324</v>
      </c>
      <c r="G172" s="219"/>
      <c r="H172" s="219"/>
      <c r="I172" s="219"/>
      <c r="J172" s="148" t="s">
        <v>257</v>
      </c>
      <c r="K172" s="149">
        <v>3548.56</v>
      </c>
      <c r="L172" s="220"/>
      <c r="M172" s="220"/>
      <c r="N172" s="220">
        <f>ROUND(L172*K172,2)</f>
        <v>0</v>
      </c>
      <c r="O172" s="220"/>
      <c r="P172" s="220"/>
      <c r="Q172" s="220"/>
      <c r="R172" s="150"/>
      <c r="T172" s="151" t="s">
        <v>5</v>
      </c>
      <c r="U172" s="41" t="s">
        <v>39</v>
      </c>
      <c r="V172" s="152">
        <v>1.026</v>
      </c>
      <c r="W172" s="152">
        <f>V172*K172</f>
        <v>3640.8225600000001</v>
      </c>
      <c r="X172" s="152">
        <v>0</v>
      </c>
      <c r="Y172" s="152">
        <f>X172*K172</f>
        <v>0</v>
      </c>
      <c r="Z172" s="152">
        <v>0</v>
      </c>
      <c r="AA172" s="153">
        <f>Z172*K172</f>
        <v>0</v>
      </c>
      <c r="AR172" s="18" t="s">
        <v>187</v>
      </c>
      <c r="AT172" s="18" t="s">
        <v>183</v>
      </c>
      <c r="AU172" s="18" t="s">
        <v>85</v>
      </c>
      <c r="AY172" s="18" t="s">
        <v>182</v>
      </c>
      <c r="BE172" s="154">
        <f>IF(U172="základní",N172,0)</f>
        <v>0</v>
      </c>
      <c r="BF172" s="154">
        <f>IF(U172="snížená",N172,0)</f>
        <v>0</v>
      </c>
      <c r="BG172" s="154">
        <f>IF(U172="zákl. přenesená",N172,0)</f>
        <v>0</v>
      </c>
      <c r="BH172" s="154">
        <f>IF(U172="sníž. přenesená",N172,0)</f>
        <v>0</v>
      </c>
      <c r="BI172" s="154">
        <f>IF(U172="nulová",N172,0)</f>
        <v>0</v>
      </c>
      <c r="BJ172" s="18" t="s">
        <v>20</v>
      </c>
      <c r="BK172" s="154">
        <f>ROUND(L172*K172,2)</f>
        <v>0</v>
      </c>
      <c r="BL172" s="18" t="s">
        <v>187</v>
      </c>
      <c r="BM172" s="18" t="s">
        <v>325</v>
      </c>
    </row>
    <row r="173" spans="2:65" s="1" customFormat="1" ht="22.5" customHeight="1">
      <c r="B173" s="145"/>
      <c r="C173" s="155" t="s">
        <v>326</v>
      </c>
      <c r="D173" s="155" t="s">
        <v>327</v>
      </c>
      <c r="E173" s="156" t="s">
        <v>328</v>
      </c>
      <c r="F173" s="226" t="s">
        <v>329</v>
      </c>
      <c r="G173" s="226"/>
      <c r="H173" s="226"/>
      <c r="I173" s="226"/>
      <c r="J173" s="157" t="s">
        <v>257</v>
      </c>
      <c r="K173" s="158">
        <v>3655.0169999999998</v>
      </c>
      <c r="L173" s="227"/>
      <c r="M173" s="227"/>
      <c r="N173" s="227">
        <f>ROUND(L173*K173,2)</f>
        <v>0</v>
      </c>
      <c r="O173" s="220"/>
      <c r="P173" s="220"/>
      <c r="Q173" s="220"/>
      <c r="R173" s="150"/>
      <c r="T173" s="151" t="s">
        <v>5</v>
      </c>
      <c r="U173" s="41" t="s">
        <v>39</v>
      </c>
      <c r="V173" s="152">
        <v>0</v>
      </c>
      <c r="W173" s="152">
        <f>V173*K173</f>
        <v>0</v>
      </c>
      <c r="X173" s="152">
        <v>0</v>
      </c>
      <c r="Y173" s="152">
        <f>X173*K173</f>
        <v>0</v>
      </c>
      <c r="Z173" s="152">
        <v>0</v>
      </c>
      <c r="AA173" s="153">
        <f>Z173*K173</f>
        <v>0</v>
      </c>
      <c r="AR173" s="18" t="s">
        <v>211</v>
      </c>
      <c r="AT173" s="18" t="s">
        <v>327</v>
      </c>
      <c r="AU173" s="18" t="s">
        <v>85</v>
      </c>
      <c r="AY173" s="18" t="s">
        <v>182</v>
      </c>
      <c r="BE173" s="154">
        <f>IF(U173="základní",N173,0)</f>
        <v>0</v>
      </c>
      <c r="BF173" s="154">
        <f>IF(U173="snížená",N173,0)</f>
        <v>0</v>
      </c>
      <c r="BG173" s="154">
        <f>IF(U173="zákl. přenesená",N173,0)</f>
        <v>0</v>
      </c>
      <c r="BH173" s="154">
        <f>IF(U173="sníž. přenesená",N173,0)</f>
        <v>0</v>
      </c>
      <c r="BI173" s="154">
        <f>IF(U173="nulová",N173,0)</f>
        <v>0</v>
      </c>
      <c r="BJ173" s="18" t="s">
        <v>20</v>
      </c>
      <c r="BK173" s="154">
        <f>ROUND(L173*K173,2)</f>
        <v>0</v>
      </c>
      <c r="BL173" s="18" t="s">
        <v>187</v>
      </c>
      <c r="BM173" s="18" t="s">
        <v>330</v>
      </c>
    </row>
    <row r="174" spans="2:65" s="1" customFormat="1" ht="22.5" customHeight="1">
      <c r="B174" s="145"/>
      <c r="C174" s="155" t="s">
        <v>331</v>
      </c>
      <c r="D174" s="155" t="s">
        <v>327</v>
      </c>
      <c r="E174" s="156" t="s">
        <v>332</v>
      </c>
      <c r="F174" s="226" t="s">
        <v>333</v>
      </c>
      <c r="G174" s="226"/>
      <c r="H174" s="226"/>
      <c r="I174" s="226"/>
      <c r="J174" s="157" t="s">
        <v>257</v>
      </c>
      <c r="K174" s="158">
        <v>112</v>
      </c>
      <c r="L174" s="227"/>
      <c r="M174" s="227"/>
      <c r="N174" s="227">
        <f>ROUND(L174*K174,2)</f>
        <v>0</v>
      </c>
      <c r="O174" s="220"/>
      <c r="P174" s="220"/>
      <c r="Q174" s="220"/>
      <c r="R174" s="150"/>
      <c r="T174" s="151" t="s">
        <v>5</v>
      </c>
      <c r="U174" s="41" t="s">
        <v>39</v>
      </c>
      <c r="V174" s="152">
        <v>0</v>
      </c>
      <c r="W174" s="152">
        <f>V174*K174</f>
        <v>0</v>
      </c>
      <c r="X174" s="152">
        <v>0</v>
      </c>
      <c r="Y174" s="152">
        <f>X174*K174</f>
        <v>0</v>
      </c>
      <c r="Z174" s="152">
        <v>0</v>
      </c>
      <c r="AA174" s="153">
        <f>Z174*K174</f>
        <v>0</v>
      </c>
      <c r="AR174" s="18" t="s">
        <v>211</v>
      </c>
      <c r="AT174" s="18" t="s">
        <v>327</v>
      </c>
      <c r="AU174" s="18" t="s">
        <v>85</v>
      </c>
      <c r="AY174" s="18" t="s">
        <v>182</v>
      </c>
      <c r="BE174" s="154">
        <f>IF(U174="základní",N174,0)</f>
        <v>0</v>
      </c>
      <c r="BF174" s="154">
        <f>IF(U174="snížená",N174,0)</f>
        <v>0</v>
      </c>
      <c r="BG174" s="154">
        <f>IF(U174="zákl. přenesená",N174,0)</f>
        <v>0</v>
      </c>
      <c r="BH174" s="154">
        <f>IF(U174="sníž. přenesená",N174,0)</f>
        <v>0</v>
      </c>
      <c r="BI174" s="154">
        <f>IF(U174="nulová",N174,0)</f>
        <v>0</v>
      </c>
      <c r="BJ174" s="18" t="s">
        <v>20</v>
      </c>
      <c r="BK174" s="154">
        <f>ROUND(L174*K174,2)</f>
        <v>0</v>
      </c>
      <c r="BL174" s="18" t="s">
        <v>187</v>
      </c>
      <c r="BM174" s="18" t="s">
        <v>334</v>
      </c>
    </row>
    <row r="175" spans="2:65" s="10" customFormat="1" ht="29.85" customHeight="1">
      <c r="B175" s="134"/>
      <c r="C175" s="135"/>
      <c r="D175" s="144" t="s">
        <v>152</v>
      </c>
      <c r="E175" s="144"/>
      <c r="F175" s="144"/>
      <c r="G175" s="144"/>
      <c r="H175" s="144"/>
      <c r="I175" s="144"/>
      <c r="J175" s="144"/>
      <c r="K175" s="144"/>
      <c r="L175" s="144"/>
      <c r="M175" s="144"/>
      <c r="N175" s="228">
        <f>BK175</f>
        <v>0</v>
      </c>
      <c r="O175" s="229"/>
      <c r="P175" s="229"/>
      <c r="Q175" s="229"/>
      <c r="R175" s="137"/>
      <c r="T175" s="138"/>
      <c r="U175" s="135"/>
      <c r="V175" s="135"/>
      <c r="W175" s="139">
        <f>SUM(W176:W182)</f>
        <v>2902.8995660000005</v>
      </c>
      <c r="X175" s="135"/>
      <c r="Y175" s="139">
        <f>SUM(Y176:Y182)</f>
        <v>1645.9378978100001</v>
      </c>
      <c r="Z175" s="135"/>
      <c r="AA175" s="140">
        <f>SUM(AA176:AA182)</f>
        <v>0</v>
      </c>
      <c r="AR175" s="141" t="s">
        <v>20</v>
      </c>
      <c r="AT175" s="142" t="s">
        <v>73</v>
      </c>
      <c r="AU175" s="142" t="s">
        <v>20</v>
      </c>
      <c r="AY175" s="141" t="s">
        <v>182</v>
      </c>
      <c r="BK175" s="143">
        <f>SUM(BK176:BK182)</f>
        <v>0</v>
      </c>
    </row>
    <row r="176" spans="2:65" s="1" customFormat="1" ht="31.5" customHeight="1">
      <c r="B176" s="145"/>
      <c r="C176" s="146" t="s">
        <v>335</v>
      </c>
      <c r="D176" s="146" t="s">
        <v>183</v>
      </c>
      <c r="E176" s="147" t="s">
        <v>336</v>
      </c>
      <c r="F176" s="219" t="s">
        <v>337</v>
      </c>
      <c r="G176" s="219"/>
      <c r="H176" s="219"/>
      <c r="I176" s="219"/>
      <c r="J176" s="148" t="s">
        <v>186</v>
      </c>
      <c r="K176" s="149">
        <v>654.31500000000005</v>
      </c>
      <c r="L176" s="220"/>
      <c r="M176" s="220"/>
      <c r="N176" s="220">
        <f t="shared" ref="N176:N182" si="20">ROUND(L176*K176,2)</f>
        <v>0</v>
      </c>
      <c r="O176" s="220"/>
      <c r="P176" s="220"/>
      <c r="Q176" s="220"/>
      <c r="R176" s="150"/>
      <c r="T176" s="151" t="s">
        <v>5</v>
      </c>
      <c r="U176" s="41" t="s">
        <v>39</v>
      </c>
      <c r="V176" s="152">
        <v>2.3170000000000002</v>
      </c>
      <c r="W176" s="152">
        <f t="shared" ref="W176:W182" si="21">V176*K176</f>
        <v>1516.0478550000003</v>
      </c>
      <c r="X176" s="152">
        <v>2.45329</v>
      </c>
      <c r="Y176" s="152">
        <f t="shared" ref="Y176:Y182" si="22">X176*K176</f>
        <v>1605.2244463500001</v>
      </c>
      <c r="Z176" s="152">
        <v>0</v>
      </c>
      <c r="AA176" s="153">
        <f t="shared" ref="AA176:AA182" si="23">Z176*K176</f>
        <v>0</v>
      </c>
      <c r="AR176" s="18" t="s">
        <v>187</v>
      </c>
      <c r="AT176" s="18" t="s">
        <v>183</v>
      </c>
      <c r="AU176" s="18" t="s">
        <v>85</v>
      </c>
      <c r="AY176" s="18" t="s">
        <v>182</v>
      </c>
      <c r="BE176" s="154">
        <f t="shared" ref="BE176:BE182" si="24">IF(U176="základní",N176,0)</f>
        <v>0</v>
      </c>
      <c r="BF176" s="154">
        <f t="shared" ref="BF176:BF182" si="25">IF(U176="snížená",N176,0)</f>
        <v>0</v>
      </c>
      <c r="BG176" s="154">
        <f t="shared" ref="BG176:BG182" si="26">IF(U176="zákl. přenesená",N176,0)</f>
        <v>0</v>
      </c>
      <c r="BH176" s="154">
        <f t="shared" ref="BH176:BH182" si="27">IF(U176="sníž. přenesená",N176,0)</f>
        <v>0</v>
      </c>
      <c r="BI176" s="154">
        <f t="shared" ref="BI176:BI182" si="28">IF(U176="nulová",N176,0)</f>
        <v>0</v>
      </c>
      <c r="BJ176" s="18" t="s">
        <v>20</v>
      </c>
      <c r="BK176" s="154">
        <f t="shared" ref="BK176:BK182" si="29">ROUND(L176*K176,2)</f>
        <v>0</v>
      </c>
      <c r="BL176" s="18" t="s">
        <v>187</v>
      </c>
      <c r="BM176" s="18" t="s">
        <v>338</v>
      </c>
    </row>
    <row r="177" spans="2:65" s="1" customFormat="1" ht="31.5" customHeight="1">
      <c r="B177" s="145"/>
      <c r="C177" s="146" t="s">
        <v>339</v>
      </c>
      <c r="D177" s="146" t="s">
        <v>183</v>
      </c>
      <c r="E177" s="147" t="s">
        <v>340</v>
      </c>
      <c r="F177" s="219" t="s">
        <v>341</v>
      </c>
      <c r="G177" s="219"/>
      <c r="H177" s="219"/>
      <c r="I177" s="219"/>
      <c r="J177" s="148" t="s">
        <v>186</v>
      </c>
      <c r="K177" s="149">
        <v>654.31500000000005</v>
      </c>
      <c r="L177" s="220"/>
      <c r="M177" s="220"/>
      <c r="N177" s="220">
        <f t="shared" si="20"/>
        <v>0</v>
      </c>
      <c r="O177" s="220"/>
      <c r="P177" s="220"/>
      <c r="Q177" s="220"/>
      <c r="R177" s="150"/>
      <c r="T177" s="151" t="s">
        <v>5</v>
      </c>
      <c r="U177" s="41" t="s">
        <v>39</v>
      </c>
      <c r="V177" s="152">
        <v>0.67500000000000004</v>
      </c>
      <c r="W177" s="152">
        <f t="shared" si="21"/>
        <v>441.66262500000005</v>
      </c>
      <c r="X177" s="152">
        <v>0</v>
      </c>
      <c r="Y177" s="152">
        <f t="shared" si="22"/>
        <v>0</v>
      </c>
      <c r="Z177" s="152">
        <v>0</v>
      </c>
      <c r="AA177" s="153">
        <f t="shared" si="23"/>
        <v>0</v>
      </c>
      <c r="AR177" s="18" t="s">
        <v>187</v>
      </c>
      <c r="AT177" s="18" t="s">
        <v>183</v>
      </c>
      <c r="AU177" s="18" t="s">
        <v>85</v>
      </c>
      <c r="AY177" s="18" t="s">
        <v>182</v>
      </c>
      <c r="BE177" s="154">
        <f t="shared" si="24"/>
        <v>0</v>
      </c>
      <c r="BF177" s="154">
        <f t="shared" si="25"/>
        <v>0</v>
      </c>
      <c r="BG177" s="154">
        <f t="shared" si="26"/>
        <v>0</v>
      </c>
      <c r="BH177" s="154">
        <f t="shared" si="27"/>
        <v>0</v>
      </c>
      <c r="BI177" s="154">
        <f t="shared" si="28"/>
        <v>0</v>
      </c>
      <c r="BJ177" s="18" t="s">
        <v>20</v>
      </c>
      <c r="BK177" s="154">
        <f t="shared" si="29"/>
        <v>0</v>
      </c>
      <c r="BL177" s="18" t="s">
        <v>187</v>
      </c>
      <c r="BM177" s="18" t="s">
        <v>342</v>
      </c>
    </row>
    <row r="178" spans="2:65" s="1" customFormat="1" ht="31.5" customHeight="1">
      <c r="B178" s="145"/>
      <c r="C178" s="146" t="s">
        <v>343</v>
      </c>
      <c r="D178" s="146" t="s">
        <v>183</v>
      </c>
      <c r="E178" s="147" t="s">
        <v>344</v>
      </c>
      <c r="F178" s="219" t="s">
        <v>345</v>
      </c>
      <c r="G178" s="219"/>
      <c r="H178" s="219"/>
      <c r="I178" s="219"/>
      <c r="J178" s="148" t="s">
        <v>186</v>
      </c>
      <c r="K178" s="149">
        <v>654.31500000000005</v>
      </c>
      <c r="L178" s="220"/>
      <c r="M178" s="220"/>
      <c r="N178" s="220">
        <f t="shared" si="20"/>
        <v>0</v>
      </c>
      <c r="O178" s="220"/>
      <c r="P178" s="220"/>
      <c r="Q178" s="220"/>
      <c r="R178" s="150"/>
      <c r="T178" s="151" t="s">
        <v>5</v>
      </c>
      <c r="U178" s="41" t="s">
        <v>39</v>
      </c>
      <c r="V178" s="152">
        <v>0.20499999999999999</v>
      </c>
      <c r="W178" s="152">
        <f t="shared" si="21"/>
        <v>134.13457500000001</v>
      </c>
      <c r="X178" s="152">
        <v>0</v>
      </c>
      <c r="Y178" s="152">
        <f t="shared" si="22"/>
        <v>0</v>
      </c>
      <c r="Z178" s="152">
        <v>0</v>
      </c>
      <c r="AA178" s="153">
        <f t="shared" si="23"/>
        <v>0</v>
      </c>
      <c r="AR178" s="18" t="s">
        <v>187</v>
      </c>
      <c r="AT178" s="18" t="s">
        <v>183</v>
      </c>
      <c r="AU178" s="18" t="s">
        <v>85</v>
      </c>
      <c r="AY178" s="18" t="s">
        <v>182</v>
      </c>
      <c r="BE178" s="154">
        <f t="shared" si="24"/>
        <v>0</v>
      </c>
      <c r="BF178" s="154">
        <f t="shared" si="25"/>
        <v>0</v>
      </c>
      <c r="BG178" s="154">
        <f t="shared" si="26"/>
        <v>0</v>
      </c>
      <c r="BH178" s="154">
        <f t="shared" si="27"/>
        <v>0</v>
      </c>
      <c r="BI178" s="154">
        <f t="shared" si="28"/>
        <v>0</v>
      </c>
      <c r="BJ178" s="18" t="s">
        <v>20</v>
      </c>
      <c r="BK178" s="154">
        <f t="shared" si="29"/>
        <v>0</v>
      </c>
      <c r="BL178" s="18" t="s">
        <v>187</v>
      </c>
      <c r="BM178" s="18" t="s">
        <v>346</v>
      </c>
    </row>
    <row r="179" spans="2:65" s="1" customFormat="1" ht="22.5" customHeight="1">
      <c r="B179" s="145"/>
      <c r="C179" s="146" t="s">
        <v>347</v>
      </c>
      <c r="D179" s="146" t="s">
        <v>183</v>
      </c>
      <c r="E179" s="147" t="s">
        <v>348</v>
      </c>
      <c r="F179" s="219" t="s">
        <v>349</v>
      </c>
      <c r="G179" s="219"/>
      <c r="H179" s="219"/>
      <c r="I179" s="219"/>
      <c r="J179" s="148" t="s">
        <v>257</v>
      </c>
      <c r="K179" s="149">
        <v>334.48</v>
      </c>
      <c r="L179" s="220"/>
      <c r="M179" s="220"/>
      <c r="N179" s="220">
        <f t="shared" si="20"/>
        <v>0</v>
      </c>
      <c r="O179" s="220"/>
      <c r="P179" s="220"/>
      <c r="Q179" s="220"/>
      <c r="R179" s="150"/>
      <c r="T179" s="151" t="s">
        <v>5</v>
      </c>
      <c r="U179" s="41" t="s">
        <v>39</v>
      </c>
      <c r="V179" s="152">
        <v>0.39600000000000002</v>
      </c>
      <c r="W179" s="152">
        <f t="shared" si="21"/>
        <v>132.45408</v>
      </c>
      <c r="X179" s="152">
        <v>1.3520000000000001E-2</v>
      </c>
      <c r="Y179" s="152">
        <f t="shared" si="22"/>
        <v>4.5221696000000007</v>
      </c>
      <c r="Z179" s="152">
        <v>0</v>
      </c>
      <c r="AA179" s="153">
        <f t="shared" si="23"/>
        <v>0</v>
      </c>
      <c r="AR179" s="18" t="s">
        <v>187</v>
      </c>
      <c r="AT179" s="18" t="s">
        <v>183</v>
      </c>
      <c r="AU179" s="18" t="s">
        <v>85</v>
      </c>
      <c r="AY179" s="18" t="s">
        <v>182</v>
      </c>
      <c r="BE179" s="154">
        <f t="shared" si="24"/>
        <v>0</v>
      </c>
      <c r="BF179" s="154">
        <f t="shared" si="25"/>
        <v>0</v>
      </c>
      <c r="BG179" s="154">
        <f t="shared" si="26"/>
        <v>0</v>
      </c>
      <c r="BH179" s="154">
        <f t="shared" si="27"/>
        <v>0</v>
      </c>
      <c r="BI179" s="154">
        <f t="shared" si="28"/>
        <v>0</v>
      </c>
      <c r="BJ179" s="18" t="s">
        <v>20</v>
      </c>
      <c r="BK179" s="154">
        <f t="shared" si="29"/>
        <v>0</v>
      </c>
      <c r="BL179" s="18" t="s">
        <v>187</v>
      </c>
      <c r="BM179" s="18" t="s">
        <v>350</v>
      </c>
    </row>
    <row r="180" spans="2:65" s="1" customFormat="1" ht="22.5" customHeight="1">
      <c r="B180" s="145"/>
      <c r="C180" s="146" t="s">
        <v>351</v>
      </c>
      <c r="D180" s="146" t="s">
        <v>183</v>
      </c>
      <c r="E180" s="147" t="s">
        <v>352</v>
      </c>
      <c r="F180" s="219" t="s">
        <v>353</v>
      </c>
      <c r="G180" s="219"/>
      <c r="H180" s="219"/>
      <c r="I180" s="219"/>
      <c r="J180" s="148" t="s">
        <v>257</v>
      </c>
      <c r="K180" s="149">
        <v>334.48</v>
      </c>
      <c r="L180" s="220"/>
      <c r="M180" s="220"/>
      <c r="N180" s="220">
        <f t="shared" si="20"/>
        <v>0</v>
      </c>
      <c r="O180" s="220"/>
      <c r="P180" s="220"/>
      <c r="Q180" s="220"/>
      <c r="R180" s="150"/>
      <c r="T180" s="151" t="s">
        <v>5</v>
      </c>
      <c r="U180" s="41" t="s">
        <v>39</v>
      </c>
      <c r="V180" s="152">
        <v>0.24</v>
      </c>
      <c r="W180" s="152">
        <f t="shared" si="21"/>
        <v>80.275199999999998</v>
      </c>
      <c r="X180" s="152">
        <v>0</v>
      </c>
      <c r="Y180" s="152">
        <f t="shared" si="22"/>
        <v>0</v>
      </c>
      <c r="Z180" s="152">
        <v>0</v>
      </c>
      <c r="AA180" s="153">
        <f t="shared" si="23"/>
        <v>0</v>
      </c>
      <c r="AR180" s="18" t="s">
        <v>187</v>
      </c>
      <c r="AT180" s="18" t="s">
        <v>183</v>
      </c>
      <c r="AU180" s="18" t="s">
        <v>85</v>
      </c>
      <c r="AY180" s="18" t="s">
        <v>182</v>
      </c>
      <c r="BE180" s="154">
        <f t="shared" si="24"/>
        <v>0</v>
      </c>
      <c r="BF180" s="154">
        <f t="shared" si="25"/>
        <v>0</v>
      </c>
      <c r="BG180" s="154">
        <f t="shared" si="26"/>
        <v>0</v>
      </c>
      <c r="BH180" s="154">
        <f t="shared" si="27"/>
        <v>0</v>
      </c>
      <c r="BI180" s="154">
        <f t="shared" si="28"/>
        <v>0</v>
      </c>
      <c r="BJ180" s="18" t="s">
        <v>20</v>
      </c>
      <c r="BK180" s="154">
        <f t="shared" si="29"/>
        <v>0</v>
      </c>
      <c r="BL180" s="18" t="s">
        <v>187</v>
      </c>
      <c r="BM180" s="18" t="s">
        <v>354</v>
      </c>
    </row>
    <row r="181" spans="2:65" s="1" customFormat="1" ht="22.5" customHeight="1">
      <c r="B181" s="145"/>
      <c r="C181" s="146" t="s">
        <v>355</v>
      </c>
      <c r="D181" s="146" t="s">
        <v>183</v>
      </c>
      <c r="E181" s="147" t="s">
        <v>356</v>
      </c>
      <c r="F181" s="219" t="s">
        <v>357</v>
      </c>
      <c r="G181" s="219"/>
      <c r="H181" s="219"/>
      <c r="I181" s="219"/>
      <c r="J181" s="148" t="s">
        <v>248</v>
      </c>
      <c r="K181" s="149">
        <v>34.000999999999998</v>
      </c>
      <c r="L181" s="220"/>
      <c r="M181" s="220"/>
      <c r="N181" s="220">
        <f t="shared" si="20"/>
        <v>0</v>
      </c>
      <c r="O181" s="220"/>
      <c r="P181" s="220"/>
      <c r="Q181" s="220"/>
      <c r="R181" s="150"/>
      <c r="T181" s="151" t="s">
        <v>5</v>
      </c>
      <c r="U181" s="41" t="s">
        <v>39</v>
      </c>
      <c r="V181" s="152">
        <v>15.231</v>
      </c>
      <c r="W181" s="152">
        <f t="shared" si="21"/>
        <v>517.86923100000001</v>
      </c>
      <c r="X181" s="152">
        <v>1.0530600000000001</v>
      </c>
      <c r="Y181" s="152">
        <f t="shared" si="22"/>
        <v>35.805093060000004</v>
      </c>
      <c r="Z181" s="152">
        <v>0</v>
      </c>
      <c r="AA181" s="153">
        <f t="shared" si="23"/>
        <v>0</v>
      </c>
      <c r="AR181" s="18" t="s">
        <v>187</v>
      </c>
      <c r="AT181" s="18" t="s">
        <v>183</v>
      </c>
      <c r="AU181" s="18" t="s">
        <v>85</v>
      </c>
      <c r="AY181" s="18" t="s">
        <v>182</v>
      </c>
      <c r="BE181" s="154">
        <f t="shared" si="24"/>
        <v>0</v>
      </c>
      <c r="BF181" s="154">
        <f t="shared" si="25"/>
        <v>0</v>
      </c>
      <c r="BG181" s="154">
        <f t="shared" si="26"/>
        <v>0</v>
      </c>
      <c r="BH181" s="154">
        <f t="shared" si="27"/>
        <v>0</v>
      </c>
      <c r="BI181" s="154">
        <f t="shared" si="28"/>
        <v>0</v>
      </c>
      <c r="BJ181" s="18" t="s">
        <v>20</v>
      </c>
      <c r="BK181" s="154">
        <f t="shared" si="29"/>
        <v>0</v>
      </c>
      <c r="BL181" s="18" t="s">
        <v>187</v>
      </c>
      <c r="BM181" s="18" t="s">
        <v>358</v>
      </c>
    </row>
    <row r="182" spans="2:65" s="1" customFormat="1" ht="22.5" customHeight="1">
      <c r="B182" s="145"/>
      <c r="C182" s="146" t="s">
        <v>359</v>
      </c>
      <c r="D182" s="146" t="s">
        <v>183</v>
      </c>
      <c r="E182" s="147" t="s">
        <v>360</v>
      </c>
      <c r="F182" s="219" t="s">
        <v>361</v>
      </c>
      <c r="G182" s="219"/>
      <c r="H182" s="219"/>
      <c r="I182" s="219"/>
      <c r="J182" s="148" t="s">
        <v>257</v>
      </c>
      <c r="K182" s="149">
        <v>3218.24</v>
      </c>
      <c r="L182" s="220"/>
      <c r="M182" s="220"/>
      <c r="N182" s="220">
        <f t="shared" si="20"/>
        <v>0</v>
      </c>
      <c r="O182" s="220"/>
      <c r="P182" s="220"/>
      <c r="Q182" s="220"/>
      <c r="R182" s="150"/>
      <c r="T182" s="151" t="s">
        <v>5</v>
      </c>
      <c r="U182" s="41" t="s">
        <v>39</v>
      </c>
      <c r="V182" s="152">
        <v>2.5000000000000001E-2</v>
      </c>
      <c r="W182" s="152">
        <f t="shared" si="21"/>
        <v>80.456000000000003</v>
      </c>
      <c r="X182" s="152">
        <v>1.2E-4</v>
      </c>
      <c r="Y182" s="152">
        <f t="shared" si="22"/>
        <v>0.3861888</v>
      </c>
      <c r="Z182" s="152">
        <v>0</v>
      </c>
      <c r="AA182" s="153">
        <f t="shared" si="23"/>
        <v>0</v>
      </c>
      <c r="AR182" s="18" t="s">
        <v>187</v>
      </c>
      <c r="AT182" s="18" t="s">
        <v>183</v>
      </c>
      <c r="AU182" s="18" t="s">
        <v>85</v>
      </c>
      <c r="AY182" s="18" t="s">
        <v>182</v>
      </c>
      <c r="BE182" s="154">
        <f t="shared" si="24"/>
        <v>0</v>
      </c>
      <c r="BF182" s="154">
        <f t="shared" si="25"/>
        <v>0</v>
      </c>
      <c r="BG182" s="154">
        <f t="shared" si="26"/>
        <v>0</v>
      </c>
      <c r="BH182" s="154">
        <f t="shared" si="27"/>
        <v>0</v>
      </c>
      <c r="BI182" s="154">
        <f t="shared" si="28"/>
        <v>0</v>
      </c>
      <c r="BJ182" s="18" t="s">
        <v>20</v>
      </c>
      <c r="BK182" s="154">
        <f t="shared" si="29"/>
        <v>0</v>
      </c>
      <c r="BL182" s="18" t="s">
        <v>187</v>
      </c>
      <c r="BM182" s="18" t="s">
        <v>362</v>
      </c>
    </row>
    <row r="183" spans="2:65" s="10" customFormat="1" ht="29.85" customHeight="1">
      <c r="B183" s="134"/>
      <c r="C183" s="135"/>
      <c r="D183" s="144" t="s">
        <v>153</v>
      </c>
      <c r="E183" s="144"/>
      <c r="F183" s="144"/>
      <c r="G183" s="144"/>
      <c r="H183" s="144"/>
      <c r="I183" s="144"/>
      <c r="J183" s="144"/>
      <c r="K183" s="144"/>
      <c r="L183" s="144"/>
      <c r="M183" s="144"/>
      <c r="N183" s="228">
        <f>BK183</f>
        <v>0</v>
      </c>
      <c r="O183" s="229"/>
      <c r="P183" s="229"/>
      <c r="Q183" s="229"/>
      <c r="R183" s="137"/>
      <c r="T183" s="138"/>
      <c r="U183" s="135"/>
      <c r="V183" s="135"/>
      <c r="W183" s="139">
        <f>SUM(W184:W188)</f>
        <v>993.32940000000008</v>
      </c>
      <c r="X183" s="135"/>
      <c r="Y183" s="139">
        <f>SUM(Y184:Y188)</f>
        <v>0.12913200000000002</v>
      </c>
      <c r="Z183" s="135"/>
      <c r="AA183" s="140">
        <f>SUM(AA184:AA188)</f>
        <v>0</v>
      </c>
      <c r="AR183" s="141" t="s">
        <v>20</v>
      </c>
      <c r="AT183" s="142" t="s">
        <v>73</v>
      </c>
      <c r="AU183" s="142" t="s">
        <v>20</v>
      </c>
      <c r="AY183" s="141" t="s">
        <v>182</v>
      </c>
      <c r="BK183" s="143">
        <f>SUM(BK184:BK188)</f>
        <v>0</v>
      </c>
    </row>
    <row r="184" spans="2:65" s="1" customFormat="1" ht="44.25" customHeight="1">
      <c r="B184" s="145"/>
      <c r="C184" s="146" t="s">
        <v>363</v>
      </c>
      <c r="D184" s="146" t="s">
        <v>183</v>
      </c>
      <c r="E184" s="147" t="s">
        <v>364</v>
      </c>
      <c r="F184" s="219" t="s">
        <v>365</v>
      </c>
      <c r="G184" s="219"/>
      <c r="H184" s="219"/>
      <c r="I184" s="219"/>
      <c r="J184" s="148" t="s">
        <v>257</v>
      </c>
      <c r="K184" s="149">
        <v>472.2</v>
      </c>
      <c r="L184" s="220"/>
      <c r="M184" s="220"/>
      <c r="N184" s="220">
        <f>ROUND(L184*K184,2)</f>
        <v>0</v>
      </c>
      <c r="O184" s="220"/>
      <c r="P184" s="220"/>
      <c r="Q184" s="220"/>
      <c r="R184" s="150"/>
      <c r="T184" s="151" t="s">
        <v>5</v>
      </c>
      <c r="U184" s="41" t="s">
        <v>39</v>
      </c>
      <c r="V184" s="152">
        <v>0.154</v>
      </c>
      <c r="W184" s="152">
        <f>V184*K184</f>
        <v>72.718800000000002</v>
      </c>
      <c r="X184" s="152">
        <v>0</v>
      </c>
      <c r="Y184" s="152">
        <f>X184*K184</f>
        <v>0</v>
      </c>
      <c r="Z184" s="152">
        <v>0</v>
      </c>
      <c r="AA184" s="153">
        <f>Z184*K184</f>
        <v>0</v>
      </c>
      <c r="AR184" s="18" t="s">
        <v>187</v>
      </c>
      <c r="AT184" s="18" t="s">
        <v>183</v>
      </c>
      <c r="AU184" s="18" t="s">
        <v>85</v>
      </c>
      <c r="AY184" s="18" t="s">
        <v>182</v>
      </c>
      <c r="BE184" s="154">
        <f>IF(U184="základní",N184,0)</f>
        <v>0</v>
      </c>
      <c r="BF184" s="154">
        <f>IF(U184="snížená",N184,0)</f>
        <v>0</v>
      </c>
      <c r="BG184" s="154">
        <f>IF(U184="zákl. přenesená",N184,0)</f>
        <v>0</v>
      </c>
      <c r="BH184" s="154">
        <f>IF(U184="sníž. přenesená",N184,0)</f>
        <v>0</v>
      </c>
      <c r="BI184" s="154">
        <f>IF(U184="nulová",N184,0)</f>
        <v>0</v>
      </c>
      <c r="BJ184" s="18" t="s">
        <v>20</v>
      </c>
      <c r="BK184" s="154">
        <f>ROUND(L184*K184,2)</f>
        <v>0</v>
      </c>
      <c r="BL184" s="18" t="s">
        <v>187</v>
      </c>
      <c r="BM184" s="18" t="s">
        <v>366</v>
      </c>
    </row>
    <row r="185" spans="2:65" s="1" customFormat="1" ht="44.25" customHeight="1">
      <c r="B185" s="145"/>
      <c r="C185" s="146" t="s">
        <v>367</v>
      </c>
      <c r="D185" s="146" t="s">
        <v>183</v>
      </c>
      <c r="E185" s="147" t="s">
        <v>368</v>
      </c>
      <c r="F185" s="219" t="s">
        <v>369</v>
      </c>
      <c r="G185" s="219"/>
      <c r="H185" s="219"/>
      <c r="I185" s="219"/>
      <c r="J185" s="148" t="s">
        <v>257</v>
      </c>
      <c r="K185" s="149">
        <v>9444</v>
      </c>
      <c r="L185" s="220"/>
      <c r="M185" s="220"/>
      <c r="N185" s="220">
        <f>ROUND(L185*K185,2)</f>
        <v>0</v>
      </c>
      <c r="O185" s="220"/>
      <c r="P185" s="220"/>
      <c r="Q185" s="220"/>
      <c r="R185" s="150"/>
      <c r="T185" s="151" t="s">
        <v>5</v>
      </c>
      <c r="U185" s="41" t="s">
        <v>39</v>
      </c>
      <c r="V185" s="152">
        <v>0</v>
      </c>
      <c r="W185" s="152">
        <f>V185*K185</f>
        <v>0</v>
      </c>
      <c r="X185" s="152">
        <v>0</v>
      </c>
      <c r="Y185" s="152">
        <f>X185*K185</f>
        <v>0</v>
      </c>
      <c r="Z185" s="152">
        <v>0</v>
      </c>
      <c r="AA185" s="153">
        <f>Z185*K185</f>
        <v>0</v>
      </c>
      <c r="AR185" s="18" t="s">
        <v>187</v>
      </c>
      <c r="AT185" s="18" t="s">
        <v>183</v>
      </c>
      <c r="AU185" s="18" t="s">
        <v>85</v>
      </c>
      <c r="AY185" s="18" t="s">
        <v>182</v>
      </c>
      <c r="BE185" s="154">
        <f>IF(U185="základní",N185,0)</f>
        <v>0</v>
      </c>
      <c r="BF185" s="154">
        <f>IF(U185="snížená",N185,0)</f>
        <v>0</v>
      </c>
      <c r="BG185" s="154">
        <f>IF(U185="zákl. přenesená",N185,0)</f>
        <v>0</v>
      </c>
      <c r="BH185" s="154">
        <f>IF(U185="sníž. přenesená",N185,0)</f>
        <v>0</v>
      </c>
      <c r="BI185" s="154">
        <f>IF(U185="nulová",N185,0)</f>
        <v>0</v>
      </c>
      <c r="BJ185" s="18" t="s">
        <v>20</v>
      </c>
      <c r="BK185" s="154">
        <f>ROUND(L185*K185,2)</f>
        <v>0</v>
      </c>
      <c r="BL185" s="18" t="s">
        <v>187</v>
      </c>
      <c r="BM185" s="18" t="s">
        <v>370</v>
      </c>
    </row>
    <row r="186" spans="2:65" s="1" customFormat="1" ht="44.25" customHeight="1">
      <c r="B186" s="145"/>
      <c r="C186" s="146" t="s">
        <v>371</v>
      </c>
      <c r="D186" s="146" t="s">
        <v>183</v>
      </c>
      <c r="E186" s="147" t="s">
        <v>372</v>
      </c>
      <c r="F186" s="219" t="s">
        <v>373</v>
      </c>
      <c r="G186" s="219"/>
      <c r="H186" s="219"/>
      <c r="I186" s="219"/>
      <c r="J186" s="148" t="s">
        <v>257</v>
      </c>
      <c r="K186" s="149">
        <v>472.2</v>
      </c>
      <c r="L186" s="220"/>
      <c r="M186" s="220"/>
      <c r="N186" s="220">
        <f>ROUND(L186*K186,2)</f>
        <v>0</v>
      </c>
      <c r="O186" s="220"/>
      <c r="P186" s="220"/>
      <c r="Q186" s="220"/>
      <c r="R186" s="150"/>
      <c r="T186" s="151" t="s">
        <v>5</v>
      </c>
      <c r="U186" s="41" t="s">
        <v>39</v>
      </c>
      <c r="V186" s="152">
        <v>9.7000000000000003E-2</v>
      </c>
      <c r="W186" s="152">
        <f>V186*K186</f>
        <v>45.803400000000003</v>
      </c>
      <c r="X186" s="152">
        <v>0</v>
      </c>
      <c r="Y186" s="152">
        <f>X186*K186</f>
        <v>0</v>
      </c>
      <c r="Z186" s="152">
        <v>0</v>
      </c>
      <c r="AA186" s="153">
        <f>Z186*K186</f>
        <v>0</v>
      </c>
      <c r="AR186" s="18" t="s">
        <v>187</v>
      </c>
      <c r="AT186" s="18" t="s">
        <v>183</v>
      </c>
      <c r="AU186" s="18" t="s">
        <v>85</v>
      </c>
      <c r="AY186" s="18" t="s">
        <v>182</v>
      </c>
      <c r="BE186" s="154">
        <f>IF(U186="základní",N186,0)</f>
        <v>0</v>
      </c>
      <c r="BF186" s="154">
        <f>IF(U186="snížená",N186,0)</f>
        <v>0</v>
      </c>
      <c r="BG186" s="154">
        <f>IF(U186="zákl. přenesená",N186,0)</f>
        <v>0</v>
      </c>
      <c r="BH186" s="154">
        <f>IF(U186="sníž. přenesená",N186,0)</f>
        <v>0</v>
      </c>
      <c r="BI186" s="154">
        <f>IF(U186="nulová",N186,0)</f>
        <v>0</v>
      </c>
      <c r="BJ186" s="18" t="s">
        <v>20</v>
      </c>
      <c r="BK186" s="154">
        <f>ROUND(L186*K186,2)</f>
        <v>0</v>
      </c>
      <c r="BL186" s="18" t="s">
        <v>187</v>
      </c>
      <c r="BM186" s="18" t="s">
        <v>374</v>
      </c>
    </row>
    <row r="187" spans="2:65" s="1" customFormat="1" ht="44.25" customHeight="1">
      <c r="B187" s="145"/>
      <c r="C187" s="146" t="s">
        <v>375</v>
      </c>
      <c r="D187" s="146" t="s">
        <v>183</v>
      </c>
      <c r="E187" s="147" t="s">
        <v>376</v>
      </c>
      <c r="F187" s="219" t="s">
        <v>377</v>
      </c>
      <c r="G187" s="219"/>
      <c r="H187" s="219"/>
      <c r="I187" s="219"/>
      <c r="J187" s="148" t="s">
        <v>257</v>
      </c>
      <c r="K187" s="149">
        <v>150</v>
      </c>
      <c r="L187" s="220"/>
      <c r="M187" s="220"/>
      <c r="N187" s="220">
        <f>ROUND(L187*K187,2)</f>
        <v>0</v>
      </c>
      <c r="O187" s="220"/>
      <c r="P187" s="220"/>
      <c r="Q187" s="220"/>
      <c r="R187" s="150"/>
      <c r="T187" s="151" t="s">
        <v>5</v>
      </c>
      <c r="U187" s="41" t="s">
        <v>39</v>
      </c>
      <c r="V187" s="152">
        <v>0.126</v>
      </c>
      <c r="W187" s="152">
        <f>V187*K187</f>
        <v>18.899999999999999</v>
      </c>
      <c r="X187" s="152">
        <v>2.1000000000000001E-4</v>
      </c>
      <c r="Y187" s="152">
        <f>X187*K187</f>
        <v>3.15E-2</v>
      </c>
      <c r="Z187" s="152">
        <v>0</v>
      </c>
      <c r="AA187" s="153">
        <f>Z187*K187</f>
        <v>0</v>
      </c>
      <c r="AR187" s="18" t="s">
        <v>187</v>
      </c>
      <c r="AT187" s="18" t="s">
        <v>183</v>
      </c>
      <c r="AU187" s="18" t="s">
        <v>85</v>
      </c>
      <c r="AY187" s="18" t="s">
        <v>182</v>
      </c>
      <c r="BE187" s="154">
        <f>IF(U187="základní",N187,0)</f>
        <v>0</v>
      </c>
      <c r="BF187" s="154">
        <f>IF(U187="snížená",N187,0)</f>
        <v>0</v>
      </c>
      <c r="BG187" s="154">
        <f>IF(U187="zákl. přenesená",N187,0)</f>
        <v>0</v>
      </c>
      <c r="BH187" s="154">
        <f>IF(U187="sníž. přenesená",N187,0)</f>
        <v>0</v>
      </c>
      <c r="BI187" s="154">
        <f>IF(U187="nulová",N187,0)</f>
        <v>0</v>
      </c>
      <c r="BJ187" s="18" t="s">
        <v>20</v>
      </c>
      <c r="BK187" s="154">
        <f>ROUND(L187*K187,2)</f>
        <v>0</v>
      </c>
      <c r="BL187" s="18" t="s">
        <v>187</v>
      </c>
      <c r="BM187" s="18" t="s">
        <v>378</v>
      </c>
    </row>
    <row r="188" spans="2:65" s="1" customFormat="1" ht="31.5" customHeight="1">
      <c r="B188" s="145"/>
      <c r="C188" s="146" t="s">
        <v>379</v>
      </c>
      <c r="D188" s="146" t="s">
        <v>183</v>
      </c>
      <c r="E188" s="147" t="s">
        <v>380</v>
      </c>
      <c r="F188" s="219" t="s">
        <v>381</v>
      </c>
      <c r="G188" s="219"/>
      <c r="H188" s="219"/>
      <c r="I188" s="219"/>
      <c r="J188" s="148" t="s">
        <v>257</v>
      </c>
      <c r="K188" s="149">
        <v>3254.4</v>
      </c>
      <c r="L188" s="220"/>
      <c r="M188" s="220"/>
      <c r="N188" s="220">
        <f>ROUND(L188*K188,2)</f>
        <v>0</v>
      </c>
      <c r="O188" s="220"/>
      <c r="P188" s="220"/>
      <c r="Q188" s="220"/>
      <c r="R188" s="150"/>
      <c r="T188" s="151" t="s">
        <v>5</v>
      </c>
      <c r="U188" s="41" t="s">
        <v>39</v>
      </c>
      <c r="V188" s="152">
        <v>0.26300000000000001</v>
      </c>
      <c r="W188" s="152">
        <f>V188*K188</f>
        <v>855.9072000000001</v>
      </c>
      <c r="X188" s="152">
        <v>3.0000000000000001E-5</v>
      </c>
      <c r="Y188" s="152">
        <f>X188*K188</f>
        <v>9.763200000000001E-2</v>
      </c>
      <c r="Z188" s="152">
        <v>0</v>
      </c>
      <c r="AA188" s="153">
        <f>Z188*K188</f>
        <v>0</v>
      </c>
      <c r="AR188" s="18" t="s">
        <v>187</v>
      </c>
      <c r="AT188" s="18" t="s">
        <v>183</v>
      </c>
      <c r="AU188" s="18" t="s">
        <v>85</v>
      </c>
      <c r="AY188" s="18" t="s">
        <v>182</v>
      </c>
      <c r="BE188" s="154">
        <f>IF(U188="základní",N188,0)</f>
        <v>0</v>
      </c>
      <c r="BF188" s="154">
        <f>IF(U188="snížená",N188,0)</f>
        <v>0</v>
      </c>
      <c r="BG188" s="154">
        <f>IF(U188="zákl. přenesená",N188,0)</f>
        <v>0</v>
      </c>
      <c r="BH188" s="154">
        <f>IF(U188="sníž. přenesená",N188,0)</f>
        <v>0</v>
      </c>
      <c r="BI188" s="154">
        <f>IF(U188="nulová",N188,0)</f>
        <v>0</v>
      </c>
      <c r="BJ188" s="18" t="s">
        <v>20</v>
      </c>
      <c r="BK188" s="154">
        <f>ROUND(L188*K188,2)</f>
        <v>0</v>
      </c>
      <c r="BL188" s="18" t="s">
        <v>187</v>
      </c>
      <c r="BM188" s="18" t="s">
        <v>382</v>
      </c>
    </row>
    <row r="189" spans="2:65" s="10" customFormat="1" ht="29.85" customHeight="1">
      <c r="B189" s="134"/>
      <c r="C189" s="135"/>
      <c r="D189" s="144" t="s">
        <v>154</v>
      </c>
      <c r="E189" s="144"/>
      <c r="F189" s="144"/>
      <c r="G189" s="144"/>
      <c r="H189" s="144"/>
      <c r="I189" s="144"/>
      <c r="J189" s="144"/>
      <c r="K189" s="144"/>
      <c r="L189" s="144"/>
      <c r="M189" s="144"/>
      <c r="N189" s="228">
        <f>BK189</f>
        <v>0</v>
      </c>
      <c r="O189" s="229"/>
      <c r="P189" s="229"/>
      <c r="Q189" s="229"/>
      <c r="R189" s="137"/>
      <c r="T189" s="138"/>
      <c r="U189" s="135"/>
      <c r="V189" s="135"/>
      <c r="W189" s="139">
        <f>SUM(W190:W192)</f>
        <v>467.15819999999997</v>
      </c>
      <c r="X189" s="135"/>
      <c r="Y189" s="139">
        <f>SUM(Y190:Y192)</f>
        <v>6.4284388000000003</v>
      </c>
      <c r="Z189" s="135"/>
      <c r="AA189" s="140">
        <f>SUM(AA190:AA192)</f>
        <v>0</v>
      </c>
      <c r="AR189" s="141" t="s">
        <v>20</v>
      </c>
      <c r="AT189" s="142" t="s">
        <v>73</v>
      </c>
      <c r="AU189" s="142" t="s">
        <v>20</v>
      </c>
      <c r="AY189" s="141" t="s">
        <v>182</v>
      </c>
      <c r="BK189" s="143">
        <f>SUM(BK190:BK192)</f>
        <v>0</v>
      </c>
    </row>
    <row r="190" spans="2:65" s="1" customFormat="1" ht="31.5" customHeight="1">
      <c r="B190" s="145"/>
      <c r="C190" s="146" t="s">
        <v>383</v>
      </c>
      <c r="D190" s="146" t="s">
        <v>183</v>
      </c>
      <c r="E190" s="147" t="s">
        <v>384</v>
      </c>
      <c r="F190" s="219" t="s">
        <v>385</v>
      </c>
      <c r="G190" s="219"/>
      <c r="H190" s="219"/>
      <c r="I190" s="219"/>
      <c r="J190" s="148" t="s">
        <v>386</v>
      </c>
      <c r="K190" s="149">
        <v>6228.7759999999998</v>
      </c>
      <c r="L190" s="220"/>
      <c r="M190" s="220"/>
      <c r="N190" s="220">
        <f>ROUND(L190*K190,2)</f>
        <v>0</v>
      </c>
      <c r="O190" s="220"/>
      <c r="P190" s="220"/>
      <c r="Q190" s="220"/>
      <c r="R190" s="150"/>
      <c r="T190" s="151" t="s">
        <v>5</v>
      </c>
      <c r="U190" s="41" t="s">
        <v>39</v>
      </c>
      <c r="V190" s="152">
        <v>7.4999999999999997E-2</v>
      </c>
      <c r="W190" s="152">
        <f>V190*K190</f>
        <v>467.15819999999997</v>
      </c>
      <c r="X190" s="152">
        <v>5.0000000000000002E-5</v>
      </c>
      <c r="Y190" s="152">
        <f>X190*K190</f>
        <v>0.31143880000000002</v>
      </c>
      <c r="Z190" s="152">
        <v>0</v>
      </c>
      <c r="AA190" s="153">
        <f>Z190*K190</f>
        <v>0</v>
      </c>
      <c r="AR190" s="18" t="s">
        <v>187</v>
      </c>
      <c r="AT190" s="18" t="s">
        <v>183</v>
      </c>
      <c r="AU190" s="18" t="s">
        <v>85</v>
      </c>
      <c r="AY190" s="18" t="s">
        <v>182</v>
      </c>
      <c r="BE190" s="154">
        <f>IF(U190="základní",N190,0)</f>
        <v>0</v>
      </c>
      <c r="BF190" s="154">
        <f>IF(U190="snížená",N190,0)</f>
        <v>0</v>
      </c>
      <c r="BG190" s="154">
        <f>IF(U190="zákl. přenesená",N190,0)</f>
        <v>0</v>
      </c>
      <c r="BH190" s="154">
        <f>IF(U190="sníž. přenesená",N190,0)</f>
        <v>0</v>
      </c>
      <c r="BI190" s="154">
        <f>IF(U190="nulová",N190,0)</f>
        <v>0</v>
      </c>
      <c r="BJ190" s="18" t="s">
        <v>20</v>
      </c>
      <c r="BK190" s="154">
        <f>ROUND(L190*K190,2)</f>
        <v>0</v>
      </c>
      <c r="BL190" s="18" t="s">
        <v>187</v>
      </c>
      <c r="BM190" s="18" t="s">
        <v>387</v>
      </c>
    </row>
    <row r="191" spans="2:65" s="1" customFormat="1" ht="31.5" customHeight="1">
      <c r="B191" s="145"/>
      <c r="C191" s="155" t="s">
        <v>388</v>
      </c>
      <c r="D191" s="155" t="s">
        <v>327</v>
      </c>
      <c r="E191" s="156" t="s">
        <v>389</v>
      </c>
      <c r="F191" s="226" t="s">
        <v>390</v>
      </c>
      <c r="G191" s="226"/>
      <c r="H191" s="226"/>
      <c r="I191" s="226"/>
      <c r="J191" s="157" t="s">
        <v>248</v>
      </c>
      <c r="K191" s="158">
        <v>4.351</v>
      </c>
      <c r="L191" s="227"/>
      <c r="M191" s="227"/>
      <c r="N191" s="227">
        <f>ROUND(L191*K191,2)</f>
        <v>0</v>
      </c>
      <c r="O191" s="220"/>
      <c r="P191" s="220"/>
      <c r="Q191" s="220"/>
      <c r="R191" s="150"/>
      <c r="T191" s="151" t="s">
        <v>5</v>
      </c>
      <c r="U191" s="41" t="s">
        <v>39</v>
      </c>
      <c r="V191" s="152">
        <v>0</v>
      </c>
      <c r="W191" s="152">
        <f>V191*K191</f>
        <v>0</v>
      </c>
      <c r="X191" s="152">
        <v>1</v>
      </c>
      <c r="Y191" s="152">
        <f>X191*K191</f>
        <v>4.351</v>
      </c>
      <c r="Z191" s="152">
        <v>0</v>
      </c>
      <c r="AA191" s="153">
        <f>Z191*K191</f>
        <v>0</v>
      </c>
      <c r="AR191" s="18" t="s">
        <v>211</v>
      </c>
      <c r="AT191" s="18" t="s">
        <v>327</v>
      </c>
      <c r="AU191" s="18" t="s">
        <v>85</v>
      </c>
      <c r="AY191" s="18" t="s">
        <v>182</v>
      </c>
      <c r="BE191" s="154">
        <f>IF(U191="základní",N191,0)</f>
        <v>0</v>
      </c>
      <c r="BF191" s="154">
        <f>IF(U191="snížená",N191,0)</f>
        <v>0</v>
      </c>
      <c r="BG191" s="154">
        <f>IF(U191="zákl. přenesená",N191,0)</f>
        <v>0</v>
      </c>
      <c r="BH191" s="154">
        <f>IF(U191="sníž. přenesená",N191,0)</f>
        <v>0</v>
      </c>
      <c r="BI191" s="154">
        <f>IF(U191="nulová",N191,0)</f>
        <v>0</v>
      </c>
      <c r="BJ191" s="18" t="s">
        <v>20</v>
      </c>
      <c r="BK191" s="154">
        <f>ROUND(L191*K191,2)</f>
        <v>0</v>
      </c>
      <c r="BL191" s="18" t="s">
        <v>187</v>
      </c>
      <c r="BM191" s="18" t="s">
        <v>391</v>
      </c>
    </row>
    <row r="192" spans="2:65" s="1" customFormat="1" ht="22.5" customHeight="1">
      <c r="B192" s="145"/>
      <c r="C192" s="155" t="s">
        <v>392</v>
      </c>
      <c r="D192" s="155" t="s">
        <v>327</v>
      </c>
      <c r="E192" s="156" t="s">
        <v>393</v>
      </c>
      <c r="F192" s="226" t="s">
        <v>394</v>
      </c>
      <c r="G192" s="226"/>
      <c r="H192" s="226"/>
      <c r="I192" s="226"/>
      <c r="J192" s="157" t="s">
        <v>248</v>
      </c>
      <c r="K192" s="158">
        <v>1.766</v>
      </c>
      <c r="L192" s="227"/>
      <c r="M192" s="227"/>
      <c r="N192" s="227">
        <f>ROUND(L192*K192,2)</f>
        <v>0</v>
      </c>
      <c r="O192" s="220"/>
      <c r="P192" s="220"/>
      <c r="Q192" s="220"/>
      <c r="R192" s="150"/>
      <c r="T192" s="151" t="s">
        <v>5</v>
      </c>
      <c r="U192" s="41" t="s">
        <v>39</v>
      </c>
      <c r="V192" s="152">
        <v>0</v>
      </c>
      <c r="W192" s="152">
        <f>V192*K192</f>
        <v>0</v>
      </c>
      <c r="X192" s="152">
        <v>1</v>
      </c>
      <c r="Y192" s="152">
        <f>X192*K192</f>
        <v>1.766</v>
      </c>
      <c r="Z192" s="152">
        <v>0</v>
      </c>
      <c r="AA192" s="153">
        <f>Z192*K192</f>
        <v>0</v>
      </c>
      <c r="AR192" s="18" t="s">
        <v>211</v>
      </c>
      <c r="AT192" s="18" t="s">
        <v>327</v>
      </c>
      <c r="AU192" s="18" t="s">
        <v>85</v>
      </c>
      <c r="AY192" s="18" t="s">
        <v>182</v>
      </c>
      <c r="BE192" s="154">
        <f>IF(U192="základní",N192,0)</f>
        <v>0</v>
      </c>
      <c r="BF192" s="154">
        <f>IF(U192="snížená",N192,0)</f>
        <v>0</v>
      </c>
      <c r="BG192" s="154">
        <f>IF(U192="zákl. přenesená",N192,0)</f>
        <v>0</v>
      </c>
      <c r="BH192" s="154">
        <f>IF(U192="sníž. přenesená",N192,0)</f>
        <v>0</v>
      </c>
      <c r="BI192" s="154">
        <f>IF(U192="nulová",N192,0)</f>
        <v>0</v>
      </c>
      <c r="BJ192" s="18" t="s">
        <v>20</v>
      </c>
      <c r="BK192" s="154">
        <f>ROUND(L192*K192,2)</f>
        <v>0</v>
      </c>
      <c r="BL192" s="18" t="s">
        <v>187</v>
      </c>
      <c r="BM192" s="18" t="s">
        <v>395</v>
      </c>
    </row>
    <row r="193" spans="2:65" s="10" customFormat="1" ht="29.85" customHeight="1">
      <c r="B193" s="134"/>
      <c r="C193" s="135"/>
      <c r="D193" s="144" t="s">
        <v>155</v>
      </c>
      <c r="E193" s="144"/>
      <c r="F193" s="144"/>
      <c r="G193" s="144"/>
      <c r="H193" s="144"/>
      <c r="I193" s="144"/>
      <c r="J193" s="144"/>
      <c r="K193" s="144"/>
      <c r="L193" s="144"/>
      <c r="M193" s="144"/>
      <c r="N193" s="228">
        <f>BK193</f>
        <v>0</v>
      </c>
      <c r="O193" s="229"/>
      <c r="P193" s="229"/>
      <c r="Q193" s="229"/>
      <c r="R193" s="137"/>
      <c r="T193" s="138"/>
      <c r="U193" s="135"/>
      <c r="V193" s="135"/>
      <c r="W193" s="139">
        <f>W194</f>
        <v>1712.559252</v>
      </c>
      <c r="X193" s="135"/>
      <c r="Y193" s="139">
        <f>Y194</f>
        <v>0</v>
      </c>
      <c r="Z193" s="135"/>
      <c r="AA193" s="140">
        <f>AA194</f>
        <v>0</v>
      </c>
      <c r="AR193" s="141" t="s">
        <v>20</v>
      </c>
      <c r="AT193" s="142" t="s">
        <v>73</v>
      </c>
      <c r="AU193" s="142" t="s">
        <v>20</v>
      </c>
      <c r="AY193" s="141" t="s">
        <v>182</v>
      </c>
      <c r="BK193" s="143">
        <f>BK194</f>
        <v>0</v>
      </c>
    </row>
    <row r="194" spans="2:65" s="1" customFormat="1" ht="31.5" customHeight="1">
      <c r="B194" s="145"/>
      <c r="C194" s="146" t="s">
        <v>396</v>
      </c>
      <c r="D194" s="146" t="s">
        <v>183</v>
      </c>
      <c r="E194" s="147" t="s">
        <v>397</v>
      </c>
      <c r="F194" s="219" t="s">
        <v>398</v>
      </c>
      <c r="G194" s="219"/>
      <c r="H194" s="219"/>
      <c r="I194" s="219"/>
      <c r="J194" s="148" t="s">
        <v>248</v>
      </c>
      <c r="K194" s="149">
        <v>5158.3109999999997</v>
      </c>
      <c r="L194" s="220"/>
      <c r="M194" s="220"/>
      <c r="N194" s="220">
        <f>ROUND(L194*K194,2)</f>
        <v>0</v>
      </c>
      <c r="O194" s="220"/>
      <c r="P194" s="220"/>
      <c r="Q194" s="220"/>
      <c r="R194" s="150"/>
      <c r="T194" s="151" t="s">
        <v>5</v>
      </c>
      <c r="U194" s="41" t="s">
        <v>39</v>
      </c>
      <c r="V194" s="152">
        <v>0.33200000000000002</v>
      </c>
      <c r="W194" s="152">
        <f>V194*K194</f>
        <v>1712.559252</v>
      </c>
      <c r="X194" s="152">
        <v>0</v>
      </c>
      <c r="Y194" s="152">
        <f>X194*K194</f>
        <v>0</v>
      </c>
      <c r="Z194" s="152">
        <v>0</v>
      </c>
      <c r="AA194" s="153">
        <f>Z194*K194</f>
        <v>0</v>
      </c>
      <c r="AR194" s="18" t="s">
        <v>187</v>
      </c>
      <c r="AT194" s="18" t="s">
        <v>183</v>
      </c>
      <c r="AU194" s="18" t="s">
        <v>85</v>
      </c>
      <c r="AY194" s="18" t="s">
        <v>182</v>
      </c>
      <c r="BE194" s="154">
        <f>IF(U194="základní",N194,0)</f>
        <v>0</v>
      </c>
      <c r="BF194" s="154">
        <f>IF(U194="snížená",N194,0)</f>
        <v>0</v>
      </c>
      <c r="BG194" s="154">
        <f>IF(U194="zákl. přenesená",N194,0)</f>
        <v>0</v>
      </c>
      <c r="BH194" s="154">
        <f>IF(U194="sníž. přenesená",N194,0)</f>
        <v>0</v>
      </c>
      <c r="BI194" s="154">
        <f>IF(U194="nulová",N194,0)</f>
        <v>0</v>
      </c>
      <c r="BJ194" s="18" t="s">
        <v>20</v>
      </c>
      <c r="BK194" s="154">
        <f>ROUND(L194*K194,2)</f>
        <v>0</v>
      </c>
      <c r="BL194" s="18" t="s">
        <v>187</v>
      </c>
      <c r="BM194" s="18" t="s">
        <v>399</v>
      </c>
    </row>
    <row r="195" spans="2:65" s="10" customFormat="1" ht="37.35" customHeight="1">
      <c r="B195" s="134"/>
      <c r="C195" s="135"/>
      <c r="D195" s="136" t="s">
        <v>156</v>
      </c>
      <c r="E195" s="136"/>
      <c r="F195" s="136"/>
      <c r="G195" s="136"/>
      <c r="H195" s="136"/>
      <c r="I195" s="136"/>
      <c r="J195" s="136"/>
      <c r="K195" s="136"/>
      <c r="L195" s="136"/>
      <c r="M195" s="136"/>
      <c r="N195" s="231">
        <f>BK195</f>
        <v>0</v>
      </c>
      <c r="O195" s="232"/>
      <c r="P195" s="232"/>
      <c r="Q195" s="232"/>
      <c r="R195" s="137"/>
      <c r="T195" s="138"/>
      <c r="U195" s="135"/>
      <c r="V195" s="135"/>
      <c r="W195" s="139">
        <f>W196+W203+W220+W232+W235+W244+W246+W252</f>
        <v>3836.9090789999991</v>
      </c>
      <c r="X195" s="135"/>
      <c r="Y195" s="139">
        <f>Y196+Y203+Y220+Y232+Y235+Y244+Y246+Y252</f>
        <v>156.230584502</v>
      </c>
      <c r="Z195" s="135"/>
      <c r="AA195" s="140">
        <f>AA196+AA203+AA220+AA232+AA235+AA244+AA246+AA252</f>
        <v>0</v>
      </c>
      <c r="AR195" s="141" t="s">
        <v>85</v>
      </c>
      <c r="AT195" s="142" t="s">
        <v>73</v>
      </c>
      <c r="AU195" s="142" t="s">
        <v>74</v>
      </c>
      <c r="AY195" s="141" t="s">
        <v>182</v>
      </c>
      <c r="BK195" s="143">
        <f>BK196+BK203+BK220+BK232+BK235+BK244+BK246+BK252</f>
        <v>0</v>
      </c>
    </row>
    <row r="196" spans="2:65" s="10" customFormat="1" ht="19.899999999999999" customHeight="1">
      <c r="B196" s="134"/>
      <c r="C196" s="135"/>
      <c r="D196" s="144" t="s">
        <v>157</v>
      </c>
      <c r="E196" s="144"/>
      <c r="F196" s="144"/>
      <c r="G196" s="144"/>
      <c r="H196" s="144"/>
      <c r="I196" s="144"/>
      <c r="J196" s="144"/>
      <c r="K196" s="144"/>
      <c r="L196" s="144"/>
      <c r="M196" s="144"/>
      <c r="N196" s="224">
        <f>BK196</f>
        <v>0</v>
      </c>
      <c r="O196" s="225"/>
      <c r="P196" s="225"/>
      <c r="Q196" s="225"/>
      <c r="R196" s="137"/>
      <c r="T196" s="138"/>
      <c r="U196" s="135"/>
      <c r="V196" s="135"/>
      <c r="W196" s="139">
        <f>SUM(W197:W202)</f>
        <v>1591.4905859999997</v>
      </c>
      <c r="X196" s="135"/>
      <c r="Y196" s="139">
        <f>SUM(Y197:Y202)</f>
        <v>9.1068146399999996</v>
      </c>
      <c r="Z196" s="135"/>
      <c r="AA196" s="140">
        <f>SUM(AA197:AA202)</f>
        <v>0</v>
      </c>
      <c r="AR196" s="141" t="s">
        <v>85</v>
      </c>
      <c r="AT196" s="142" t="s">
        <v>73</v>
      </c>
      <c r="AU196" s="142" t="s">
        <v>20</v>
      </c>
      <c r="AY196" s="141" t="s">
        <v>182</v>
      </c>
      <c r="BK196" s="143">
        <f>SUM(BK197:BK202)</f>
        <v>0</v>
      </c>
    </row>
    <row r="197" spans="2:65" s="1" customFormat="1" ht="31.5" customHeight="1">
      <c r="B197" s="145"/>
      <c r="C197" s="146" t="s">
        <v>400</v>
      </c>
      <c r="D197" s="146" t="s">
        <v>183</v>
      </c>
      <c r="E197" s="147" t="s">
        <v>401</v>
      </c>
      <c r="F197" s="219" t="s">
        <v>402</v>
      </c>
      <c r="G197" s="219"/>
      <c r="H197" s="219"/>
      <c r="I197" s="219"/>
      <c r="J197" s="148" t="s">
        <v>257</v>
      </c>
      <c r="K197" s="149">
        <v>3218.24</v>
      </c>
      <c r="L197" s="220"/>
      <c r="M197" s="220"/>
      <c r="N197" s="220">
        <f t="shared" ref="N197:N202" si="30">ROUND(L197*K197,2)</f>
        <v>0</v>
      </c>
      <c r="O197" s="220"/>
      <c r="P197" s="220"/>
      <c r="Q197" s="220"/>
      <c r="R197" s="150"/>
      <c r="T197" s="151" t="s">
        <v>5</v>
      </c>
      <c r="U197" s="41" t="s">
        <v>39</v>
      </c>
      <c r="V197" s="152">
        <v>0.28999999999999998</v>
      </c>
      <c r="W197" s="152">
        <f t="shared" ref="W197:W202" si="31">V197*K197</f>
        <v>933.28959999999984</v>
      </c>
      <c r="X197" s="152">
        <v>3.0000000000000001E-5</v>
      </c>
      <c r="Y197" s="152">
        <f t="shared" ref="Y197:Y202" si="32">X197*K197</f>
        <v>9.65472E-2</v>
      </c>
      <c r="Z197" s="152">
        <v>0</v>
      </c>
      <c r="AA197" s="153">
        <f t="shared" ref="AA197:AA202" si="33">Z197*K197</f>
        <v>0</v>
      </c>
      <c r="AR197" s="18" t="s">
        <v>241</v>
      </c>
      <c r="AT197" s="18" t="s">
        <v>183</v>
      </c>
      <c r="AU197" s="18" t="s">
        <v>85</v>
      </c>
      <c r="AY197" s="18" t="s">
        <v>182</v>
      </c>
      <c r="BE197" s="154">
        <f t="shared" ref="BE197:BE202" si="34">IF(U197="základní",N197,0)</f>
        <v>0</v>
      </c>
      <c r="BF197" s="154">
        <f t="shared" ref="BF197:BF202" si="35">IF(U197="snížená",N197,0)</f>
        <v>0</v>
      </c>
      <c r="BG197" s="154">
        <f t="shared" ref="BG197:BG202" si="36">IF(U197="zákl. přenesená",N197,0)</f>
        <v>0</v>
      </c>
      <c r="BH197" s="154">
        <f t="shared" ref="BH197:BH202" si="37">IF(U197="sníž. přenesená",N197,0)</f>
        <v>0</v>
      </c>
      <c r="BI197" s="154">
        <f t="shared" ref="BI197:BI202" si="38">IF(U197="nulová",N197,0)</f>
        <v>0</v>
      </c>
      <c r="BJ197" s="18" t="s">
        <v>20</v>
      </c>
      <c r="BK197" s="154">
        <f t="shared" ref="BK197:BK202" si="39">ROUND(L197*K197,2)</f>
        <v>0</v>
      </c>
      <c r="BL197" s="18" t="s">
        <v>241</v>
      </c>
      <c r="BM197" s="18" t="s">
        <v>403</v>
      </c>
    </row>
    <row r="198" spans="2:65" s="1" customFormat="1" ht="31.5" customHeight="1">
      <c r="B198" s="145"/>
      <c r="C198" s="155" t="s">
        <v>404</v>
      </c>
      <c r="D198" s="155" t="s">
        <v>327</v>
      </c>
      <c r="E198" s="156" t="s">
        <v>405</v>
      </c>
      <c r="F198" s="226" t="s">
        <v>406</v>
      </c>
      <c r="G198" s="226"/>
      <c r="H198" s="226"/>
      <c r="I198" s="226"/>
      <c r="J198" s="157" t="s">
        <v>257</v>
      </c>
      <c r="K198" s="158">
        <v>3700.9760000000001</v>
      </c>
      <c r="L198" s="227"/>
      <c r="M198" s="227"/>
      <c r="N198" s="227">
        <f t="shared" si="30"/>
        <v>0</v>
      </c>
      <c r="O198" s="220"/>
      <c r="P198" s="220"/>
      <c r="Q198" s="220"/>
      <c r="R198" s="150"/>
      <c r="T198" s="151" t="s">
        <v>5</v>
      </c>
      <c r="U198" s="41" t="s">
        <v>39</v>
      </c>
      <c r="V198" s="152">
        <v>0</v>
      </c>
      <c r="W198" s="152">
        <f t="shared" si="31"/>
        <v>0</v>
      </c>
      <c r="X198" s="152">
        <v>1.905E-3</v>
      </c>
      <c r="Y198" s="152">
        <f t="shared" si="32"/>
        <v>7.0503592800000003</v>
      </c>
      <c r="Z198" s="152">
        <v>0</v>
      </c>
      <c r="AA198" s="153">
        <f t="shared" si="33"/>
        <v>0</v>
      </c>
      <c r="AR198" s="18" t="s">
        <v>306</v>
      </c>
      <c r="AT198" s="18" t="s">
        <v>327</v>
      </c>
      <c r="AU198" s="18" t="s">
        <v>85</v>
      </c>
      <c r="AY198" s="18" t="s">
        <v>182</v>
      </c>
      <c r="BE198" s="154">
        <f t="shared" si="34"/>
        <v>0</v>
      </c>
      <c r="BF198" s="154">
        <f t="shared" si="35"/>
        <v>0</v>
      </c>
      <c r="BG198" s="154">
        <f t="shared" si="36"/>
        <v>0</v>
      </c>
      <c r="BH198" s="154">
        <f t="shared" si="37"/>
        <v>0</v>
      </c>
      <c r="BI198" s="154">
        <f t="shared" si="38"/>
        <v>0</v>
      </c>
      <c r="BJ198" s="18" t="s">
        <v>20</v>
      </c>
      <c r="BK198" s="154">
        <f t="shared" si="39"/>
        <v>0</v>
      </c>
      <c r="BL198" s="18" t="s">
        <v>241</v>
      </c>
      <c r="BM198" s="18" t="s">
        <v>407</v>
      </c>
    </row>
    <row r="199" spans="2:65" s="1" customFormat="1" ht="31.5" customHeight="1">
      <c r="B199" s="145"/>
      <c r="C199" s="146" t="s">
        <v>408</v>
      </c>
      <c r="D199" s="146" t="s">
        <v>183</v>
      </c>
      <c r="E199" s="147" t="s">
        <v>409</v>
      </c>
      <c r="F199" s="219" t="s">
        <v>410</v>
      </c>
      <c r="G199" s="219"/>
      <c r="H199" s="219"/>
      <c r="I199" s="219"/>
      <c r="J199" s="148" t="s">
        <v>257</v>
      </c>
      <c r="K199" s="149">
        <v>3218.24</v>
      </c>
      <c r="L199" s="220"/>
      <c r="M199" s="220"/>
      <c r="N199" s="220">
        <f t="shared" si="30"/>
        <v>0</v>
      </c>
      <c r="O199" s="220"/>
      <c r="P199" s="220"/>
      <c r="Q199" s="220"/>
      <c r="R199" s="150"/>
      <c r="T199" s="151" t="s">
        <v>5</v>
      </c>
      <c r="U199" s="41" t="s">
        <v>39</v>
      </c>
      <c r="V199" s="152">
        <v>0.09</v>
      </c>
      <c r="W199" s="152">
        <f t="shared" si="31"/>
        <v>289.64159999999998</v>
      </c>
      <c r="X199" s="152">
        <v>0</v>
      </c>
      <c r="Y199" s="152">
        <f t="shared" si="32"/>
        <v>0</v>
      </c>
      <c r="Z199" s="152">
        <v>0</v>
      </c>
      <c r="AA199" s="153">
        <f t="shared" si="33"/>
        <v>0</v>
      </c>
      <c r="AR199" s="18" t="s">
        <v>187</v>
      </c>
      <c r="AT199" s="18" t="s">
        <v>183</v>
      </c>
      <c r="AU199" s="18" t="s">
        <v>85</v>
      </c>
      <c r="AY199" s="18" t="s">
        <v>182</v>
      </c>
      <c r="BE199" s="154">
        <f t="shared" si="34"/>
        <v>0</v>
      </c>
      <c r="BF199" s="154">
        <f t="shared" si="35"/>
        <v>0</v>
      </c>
      <c r="BG199" s="154">
        <f t="shared" si="36"/>
        <v>0</v>
      </c>
      <c r="BH199" s="154">
        <f t="shared" si="37"/>
        <v>0</v>
      </c>
      <c r="BI199" s="154">
        <f t="shared" si="38"/>
        <v>0</v>
      </c>
      <c r="BJ199" s="18" t="s">
        <v>20</v>
      </c>
      <c r="BK199" s="154">
        <f t="shared" si="39"/>
        <v>0</v>
      </c>
      <c r="BL199" s="18" t="s">
        <v>187</v>
      </c>
      <c r="BM199" s="18" t="s">
        <v>411</v>
      </c>
    </row>
    <row r="200" spans="2:65" s="1" customFormat="1" ht="31.5" customHeight="1">
      <c r="B200" s="145"/>
      <c r="C200" s="146" t="s">
        <v>412</v>
      </c>
      <c r="D200" s="146" t="s">
        <v>183</v>
      </c>
      <c r="E200" s="147" t="s">
        <v>413</v>
      </c>
      <c r="F200" s="219" t="s">
        <v>414</v>
      </c>
      <c r="G200" s="219"/>
      <c r="H200" s="219"/>
      <c r="I200" s="219"/>
      <c r="J200" s="148" t="s">
        <v>257</v>
      </c>
      <c r="K200" s="149">
        <v>3218.24</v>
      </c>
      <c r="L200" s="220"/>
      <c r="M200" s="220"/>
      <c r="N200" s="220">
        <f t="shared" si="30"/>
        <v>0</v>
      </c>
      <c r="O200" s="220"/>
      <c r="P200" s="220"/>
      <c r="Q200" s="220"/>
      <c r="R200" s="150"/>
      <c r="T200" s="151" t="s">
        <v>5</v>
      </c>
      <c r="U200" s="41" t="s">
        <v>39</v>
      </c>
      <c r="V200" s="152">
        <v>0.11</v>
      </c>
      <c r="W200" s="152">
        <f t="shared" si="31"/>
        <v>354.00639999999999</v>
      </c>
      <c r="X200" s="152">
        <v>0</v>
      </c>
      <c r="Y200" s="152">
        <f t="shared" si="32"/>
        <v>0</v>
      </c>
      <c r="Z200" s="152">
        <v>0</v>
      </c>
      <c r="AA200" s="153">
        <f t="shared" si="33"/>
        <v>0</v>
      </c>
      <c r="AR200" s="18" t="s">
        <v>241</v>
      </c>
      <c r="AT200" s="18" t="s">
        <v>183</v>
      </c>
      <c r="AU200" s="18" t="s">
        <v>85</v>
      </c>
      <c r="AY200" s="18" t="s">
        <v>182</v>
      </c>
      <c r="BE200" s="154">
        <f t="shared" si="34"/>
        <v>0</v>
      </c>
      <c r="BF200" s="154">
        <f t="shared" si="35"/>
        <v>0</v>
      </c>
      <c r="BG200" s="154">
        <f t="shared" si="36"/>
        <v>0</v>
      </c>
      <c r="BH200" s="154">
        <f t="shared" si="37"/>
        <v>0</v>
      </c>
      <c r="BI200" s="154">
        <f t="shared" si="38"/>
        <v>0</v>
      </c>
      <c r="BJ200" s="18" t="s">
        <v>20</v>
      </c>
      <c r="BK200" s="154">
        <f t="shared" si="39"/>
        <v>0</v>
      </c>
      <c r="BL200" s="18" t="s">
        <v>241</v>
      </c>
      <c r="BM200" s="18" t="s">
        <v>415</v>
      </c>
    </row>
    <row r="201" spans="2:65" s="1" customFormat="1" ht="22.5" customHeight="1">
      <c r="B201" s="145"/>
      <c r="C201" s="155" t="s">
        <v>416</v>
      </c>
      <c r="D201" s="155" t="s">
        <v>327</v>
      </c>
      <c r="E201" s="156" t="s">
        <v>417</v>
      </c>
      <c r="F201" s="226" t="s">
        <v>418</v>
      </c>
      <c r="G201" s="226"/>
      <c r="H201" s="226"/>
      <c r="I201" s="226"/>
      <c r="J201" s="157" t="s">
        <v>257</v>
      </c>
      <c r="K201" s="158">
        <v>6758.3040000000001</v>
      </c>
      <c r="L201" s="227"/>
      <c r="M201" s="227"/>
      <c r="N201" s="227">
        <f t="shared" si="30"/>
        <v>0</v>
      </c>
      <c r="O201" s="220"/>
      <c r="P201" s="220"/>
      <c r="Q201" s="220"/>
      <c r="R201" s="150"/>
      <c r="T201" s="151" t="s">
        <v>5</v>
      </c>
      <c r="U201" s="41" t="s">
        <v>39</v>
      </c>
      <c r="V201" s="152">
        <v>0</v>
      </c>
      <c r="W201" s="152">
        <f t="shared" si="31"/>
        <v>0</v>
      </c>
      <c r="X201" s="152">
        <v>2.9E-4</v>
      </c>
      <c r="Y201" s="152">
        <f t="shared" si="32"/>
        <v>1.9599081600000001</v>
      </c>
      <c r="Z201" s="152">
        <v>0</v>
      </c>
      <c r="AA201" s="153">
        <f t="shared" si="33"/>
        <v>0</v>
      </c>
      <c r="AR201" s="18" t="s">
        <v>306</v>
      </c>
      <c r="AT201" s="18" t="s">
        <v>327</v>
      </c>
      <c r="AU201" s="18" t="s">
        <v>85</v>
      </c>
      <c r="AY201" s="18" t="s">
        <v>182</v>
      </c>
      <c r="BE201" s="154">
        <f t="shared" si="34"/>
        <v>0</v>
      </c>
      <c r="BF201" s="154">
        <f t="shared" si="35"/>
        <v>0</v>
      </c>
      <c r="BG201" s="154">
        <f t="shared" si="36"/>
        <v>0</v>
      </c>
      <c r="BH201" s="154">
        <f t="shared" si="37"/>
        <v>0</v>
      </c>
      <c r="BI201" s="154">
        <f t="shared" si="38"/>
        <v>0</v>
      </c>
      <c r="BJ201" s="18" t="s">
        <v>20</v>
      </c>
      <c r="BK201" s="154">
        <f t="shared" si="39"/>
        <v>0</v>
      </c>
      <c r="BL201" s="18" t="s">
        <v>241</v>
      </c>
      <c r="BM201" s="18" t="s">
        <v>419</v>
      </c>
    </row>
    <row r="202" spans="2:65" s="1" customFormat="1" ht="31.5" customHeight="1">
      <c r="B202" s="145"/>
      <c r="C202" s="146" t="s">
        <v>420</v>
      </c>
      <c r="D202" s="146" t="s">
        <v>183</v>
      </c>
      <c r="E202" s="147" t="s">
        <v>421</v>
      </c>
      <c r="F202" s="219" t="s">
        <v>422</v>
      </c>
      <c r="G202" s="219"/>
      <c r="H202" s="219"/>
      <c r="I202" s="219"/>
      <c r="J202" s="148" t="s">
        <v>248</v>
      </c>
      <c r="K202" s="149">
        <v>9.1069999999999993</v>
      </c>
      <c r="L202" s="220"/>
      <c r="M202" s="220"/>
      <c r="N202" s="220">
        <f t="shared" si="30"/>
        <v>0</v>
      </c>
      <c r="O202" s="220"/>
      <c r="P202" s="220"/>
      <c r="Q202" s="220"/>
      <c r="R202" s="150"/>
      <c r="T202" s="151" t="s">
        <v>5</v>
      </c>
      <c r="U202" s="41" t="s">
        <v>39</v>
      </c>
      <c r="V202" s="152">
        <v>1.5980000000000001</v>
      </c>
      <c r="W202" s="152">
        <f t="shared" si="31"/>
        <v>14.552985999999999</v>
      </c>
      <c r="X202" s="152">
        <v>0</v>
      </c>
      <c r="Y202" s="152">
        <f t="shared" si="32"/>
        <v>0</v>
      </c>
      <c r="Z202" s="152">
        <v>0</v>
      </c>
      <c r="AA202" s="153">
        <f t="shared" si="33"/>
        <v>0</v>
      </c>
      <c r="AR202" s="18" t="s">
        <v>241</v>
      </c>
      <c r="AT202" s="18" t="s">
        <v>183</v>
      </c>
      <c r="AU202" s="18" t="s">
        <v>85</v>
      </c>
      <c r="AY202" s="18" t="s">
        <v>182</v>
      </c>
      <c r="BE202" s="154">
        <f t="shared" si="34"/>
        <v>0</v>
      </c>
      <c r="BF202" s="154">
        <f t="shared" si="35"/>
        <v>0</v>
      </c>
      <c r="BG202" s="154">
        <f t="shared" si="36"/>
        <v>0</v>
      </c>
      <c r="BH202" s="154">
        <f t="shared" si="37"/>
        <v>0</v>
      </c>
      <c r="BI202" s="154">
        <f t="shared" si="38"/>
        <v>0</v>
      </c>
      <c r="BJ202" s="18" t="s">
        <v>20</v>
      </c>
      <c r="BK202" s="154">
        <f t="shared" si="39"/>
        <v>0</v>
      </c>
      <c r="BL202" s="18" t="s">
        <v>241</v>
      </c>
      <c r="BM202" s="18" t="s">
        <v>423</v>
      </c>
    </row>
    <row r="203" spans="2:65" s="10" customFormat="1" ht="29.85" customHeight="1">
      <c r="B203" s="134"/>
      <c r="C203" s="135"/>
      <c r="D203" s="144" t="s">
        <v>158</v>
      </c>
      <c r="E203" s="144"/>
      <c r="F203" s="144"/>
      <c r="G203" s="144"/>
      <c r="H203" s="144"/>
      <c r="I203" s="144"/>
      <c r="J203" s="144"/>
      <c r="K203" s="144"/>
      <c r="L203" s="144"/>
      <c r="M203" s="144"/>
      <c r="N203" s="228">
        <f>BK203</f>
        <v>0</v>
      </c>
      <c r="O203" s="229"/>
      <c r="P203" s="229"/>
      <c r="Q203" s="229"/>
      <c r="R203" s="137"/>
      <c r="T203" s="138"/>
      <c r="U203" s="135"/>
      <c r="V203" s="135"/>
      <c r="W203" s="139">
        <f>SUM(W204:W219)</f>
        <v>405.21178799999996</v>
      </c>
      <c r="X203" s="135"/>
      <c r="Y203" s="139">
        <f>SUM(Y204:Y219)</f>
        <v>0.13042000000000001</v>
      </c>
      <c r="Z203" s="135"/>
      <c r="AA203" s="140">
        <f>SUM(AA204:AA219)</f>
        <v>0</v>
      </c>
      <c r="AR203" s="141" t="s">
        <v>85</v>
      </c>
      <c r="AT203" s="142" t="s">
        <v>73</v>
      </c>
      <c r="AU203" s="142" t="s">
        <v>20</v>
      </c>
      <c r="AY203" s="141" t="s">
        <v>182</v>
      </c>
      <c r="BK203" s="143">
        <f>SUM(BK204:BK219)</f>
        <v>0</v>
      </c>
    </row>
    <row r="204" spans="2:65" s="1" customFormat="1" ht="31.5" customHeight="1">
      <c r="B204" s="145"/>
      <c r="C204" s="146" t="s">
        <v>424</v>
      </c>
      <c r="D204" s="146" t="s">
        <v>183</v>
      </c>
      <c r="E204" s="147" t="s">
        <v>425</v>
      </c>
      <c r="F204" s="219" t="s">
        <v>426</v>
      </c>
      <c r="G204" s="219"/>
      <c r="H204" s="219"/>
      <c r="I204" s="219"/>
      <c r="J204" s="148" t="s">
        <v>186</v>
      </c>
      <c r="K204" s="149">
        <v>139.68</v>
      </c>
      <c r="L204" s="220"/>
      <c r="M204" s="220"/>
      <c r="N204" s="220">
        <f t="shared" ref="N204:N219" si="40">ROUND(L204*K204,2)</f>
        <v>0</v>
      </c>
      <c r="O204" s="220"/>
      <c r="P204" s="220"/>
      <c r="Q204" s="220"/>
      <c r="R204" s="150"/>
      <c r="T204" s="151" t="s">
        <v>5</v>
      </c>
      <c r="U204" s="41" t="s">
        <v>39</v>
      </c>
      <c r="V204" s="152">
        <v>1.2110000000000001</v>
      </c>
      <c r="W204" s="152">
        <f t="shared" ref="W204:W219" si="41">V204*K204</f>
        <v>169.15248000000003</v>
      </c>
      <c r="X204" s="152">
        <v>0</v>
      </c>
      <c r="Y204" s="152">
        <f t="shared" ref="Y204:Y219" si="42">X204*K204</f>
        <v>0</v>
      </c>
      <c r="Z204" s="152">
        <v>0</v>
      </c>
      <c r="AA204" s="153">
        <f t="shared" ref="AA204:AA219" si="43">Z204*K204</f>
        <v>0</v>
      </c>
      <c r="AR204" s="18" t="s">
        <v>241</v>
      </c>
      <c r="AT204" s="18" t="s">
        <v>183</v>
      </c>
      <c r="AU204" s="18" t="s">
        <v>85</v>
      </c>
      <c r="AY204" s="18" t="s">
        <v>182</v>
      </c>
      <c r="BE204" s="154">
        <f t="shared" ref="BE204:BE219" si="44">IF(U204="základní",N204,0)</f>
        <v>0</v>
      </c>
      <c r="BF204" s="154">
        <f t="shared" ref="BF204:BF219" si="45">IF(U204="snížená",N204,0)</f>
        <v>0</v>
      </c>
      <c r="BG204" s="154">
        <f t="shared" ref="BG204:BG219" si="46">IF(U204="zákl. přenesená",N204,0)</f>
        <v>0</v>
      </c>
      <c r="BH204" s="154">
        <f t="shared" ref="BH204:BH219" si="47">IF(U204="sníž. přenesená",N204,0)</f>
        <v>0</v>
      </c>
      <c r="BI204" s="154">
        <f t="shared" ref="BI204:BI219" si="48">IF(U204="nulová",N204,0)</f>
        <v>0</v>
      </c>
      <c r="BJ204" s="18" t="s">
        <v>20</v>
      </c>
      <c r="BK204" s="154">
        <f t="shared" ref="BK204:BK219" si="49">ROUND(L204*K204,2)</f>
        <v>0</v>
      </c>
      <c r="BL204" s="18" t="s">
        <v>241</v>
      </c>
      <c r="BM204" s="18" t="s">
        <v>427</v>
      </c>
    </row>
    <row r="205" spans="2:65" s="1" customFormat="1" ht="31.5" customHeight="1">
      <c r="B205" s="145"/>
      <c r="C205" s="146" t="s">
        <v>428</v>
      </c>
      <c r="D205" s="146" t="s">
        <v>183</v>
      </c>
      <c r="E205" s="147" t="s">
        <v>204</v>
      </c>
      <c r="F205" s="219" t="s">
        <v>205</v>
      </c>
      <c r="G205" s="219"/>
      <c r="H205" s="219"/>
      <c r="I205" s="219"/>
      <c r="J205" s="148" t="s">
        <v>186</v>
      </c>
      <c r="K205" s="149">
        <v>139.68</v>
      </c>
      <c r="L205" s="220"/>
      <c r="M205" s="220"/>
      <c r="N205" s="220">
        <f t="shared" si="40"/>
        <v>0</v>
      </c>
      <c r="O205" s="220"/>
      <c r="P205" s="220"/>
      <c r="Q205" s="220"/>
      <c r="R205" s="150"/>
      <c r="T205" s="151" t="s">
        <v>5</v>
      </c>
      <c r="U205" s="41" t="s">
        <v>39</v>
      </c>
      <c r="V205" s="152">
        <v>0.65400000000000003</v>
      </c>
      <c r="W205" s="152">
        <f t="shared" si="41"/>
        <v>91.35072000000001</v>
      </c>
      <c r="X205" s="152">
        <v>0</v>
      </c>
      <c r="Y205" s="152">
        <f t="shared" si="42"/>
        <v>0</v>
      </c>
      <c r="Z205" s="152">
        <v>0</v>
      </c>
      <c r="AA205" s="153">
        <f t="shared" si="43"/>
        <v>0</v>
      </c>
      <c r="AR205" s="18" t="s">
        <v>187</v>
      </c>
      <c r="AT205" s="18" t="s">
        <v>183</v>
      </c>
      <c r="AU205" s="18" t="s">
        <v>85</v>
      </c>
      <c r="AY205" s="18" t="s">
        <v>182</v>
      </c>
      <c r="BE205" s="154">
        <f t="shared" si="44"/>
        <v>0</v>
      </c>
      <c r="BF205" s="154">
        <f t="shared" si="45"/>
        <v>0</v>
      </c>
      <c r="BG205" s="154">
        <f t="shared" si="46"/>
        <v>0</v>
      </c>
      <c r="BH205" s="154">
        <f t="shared" si="47"/>
        <v>0</v>
      </c>
      <c r="BI205" s="154">
        <f t="shared" si="48"/>
        <v>0</v>
      </c>
      <c r="BJ205" s="18" t="s">
        <v>20</v>
      </c>
      <c r="BK205" s="154">
        <f t="shared" si="49"/>
        <v>0</v>
      </c>
      <c r="BL205" s="18" t="s">
        <v>187</v>
      </c>
      <c r="BM205" s="18" t="s">
        <v>429</v>
      </c>
    </row>
    <row r="206" spans="2:65" s="1" customFormat="1" ht="31.5" customHeight="1">
      <c r="B206" s="145"/>
      <c r="C206" s="146" t="s">
        <v>430</v>
      </c>
      <c r="D206" s="146" t="s">
        <v>183</v>
      </c>
      <c r="E206" s="147" t="s">
        <v>431</v>
      </c>
      <c r="F206" s="219" t="s">
        <v>432</v>
      </c>
      <c r="G206" s="219"/>
      <c r="H206" s="219"/>
      <c r="I206" s="219"/>
      <c r="J206" s="148" t="s">
        <v>186</v>
      </c>
      <c r="K206" s="149">
        <v>46.56</v>
      </c>
      <c r="L206" s="220"/>
      <c r="M206" s="220"/>
      <c r="N206" s="220">
        <f t="shared" si="40"/>
        <v>0</v>
      </c>
      <c r="O206" s="220"/>
      <c r="P206" s="220"/>
      <c r="Q206" s="220"/>
      <c r="R206" s="150"/>
      <c r="T206" s="151" t="s">
        <v>5</v>
      </c>
      <c r="U206" s="41" t="s">
        <v>39</v>
      </c>
      <c r="V206" s="152">
        <v>4.3999999999999997E-2</v>
      </c>
      <c r="W206" s="152">
        <f t="shared" si="41"/>
        <v>2.0486399999999998</v>
      </c>
      <c r="X206" s="152">
        <v>0</v>
      </c>
      <c r="Y206" s="152">
        <f t="shared" si="42"/>
        <v>0</v>
      </c>
      <c r="Z206" s="152">
        <v>0</v>
      </c>
      <c r="AA206" s="153">
        <f t="shared" si="43"/>
        <v>0</v>
      </c>
      <c r="AR206" s="18" t="s">
        <v>187</v>
      </c>
      <c r="AT206" s="18" t="s">
        <v>183</v>
      </c>
      <c r="AU206" s="18" t="s">
        <v>85</v>
      </c>
      <c r="AY206" s="18" t="s">
        <v>182</v>
      </c>
      <c r="BE206" s="154">
        <f t="shared" si="44"/>
        <v>0</v>
      </c>
      <c r="BF206" s="154">
        <f t="shared" si="45"/>
        <v>0</v>
      </c>
      <c r="BG206" s="154">
        <f t="shared" si="46"/>
        <v>0</v>
      </c>
      <c r="BH206" s="154">
        <f t="shared" si="47"/>
        <v>0</v>
      </c>
      <c r="BI206" s="154">
        <f t="shared" si="48"/>
        <v>0</v>
      </c>
      <c r="BJ206" s="18" t="s">
        <v>20</v>
      </c>
      <c r="BK206" s="154">
        <f t="shared" si="49"/>
        <v>0</v>
      </c>
      <c r="BL206" s="18" t="s">
        <v>187</v>
      </c>
      <c r="BM206" s="18" t="s">
        <v>433</v>
      </c>
    </row>
    <row r="207" spans="2:65" s="1" customFormat="1" ht="22.5" customHeight="1">
      <c r="B207" s="145"/>
      <c r="C207" s="146" t="s">
        <v>434</v>
      </c>
      <c r="D207" s="146" t="s">
        <v>183</v>
      </c>
      <c r="E207" s="147" t="s">
        <v>435</v>
      </c>
      <c r="F207" s="219" t="s">
        <v>436</v>
      </c>
      <c r="G207" s="219"/>
      <c r="H207" s="219"/>
      <c r="I207" s="219"/>
      <c r="J207" s="148" t="s">
        <v>186</v>
      </c>
      <c r="K207" s="149">
        <v>93.12</v>
      </c>
      <c r="L207" s="220"/>
      <c r="M207" s="220"/>
      <c r="N207" s="220">
        <f t="shared" si="40"/>
        <v>0</v>
      </c>
      <c r="O207" s="220"/>
      <c r="P207" s="220"/>
      <c r="Q207" s="220"/>
      <c r="R207" s="150"/>
      <c r="T207" s="151" t="s">
        <v>5</v>
      </c>
      <c r="U207" s="41" t="s">
        <v>39</v>
      </c>
      <c r="V207" s="152">
        <v>0</v>
      </c>
      <c r="W207" s="152">
        <f t="shared" si="41"/>
        <v>0</v>
      </c>
      <c r="X207" s="152">
        <v>0</v>
      </c>
      <c r="Y207" s="152">
        <f t="shared" si="42"/>
        <v>0</v>
      </c>
      <c r="Z207" s="152">
        <v>0</v>
      </c>
      <c r="AA207" s="153">
        <f t="shared" si="43"/>
        <v>0</v>
      </c>
      <c r="AR207" s="18" t="s">
        <v>187</v>
      </c>
      <c r="AT207" s="18" t="s">
        <v>183</v>
      </c>
      <c r="AU207" s="18" t="s">
        <v>85</v>
      </c>
      <c r="AY207" s="18" t="s">
        <v>182</v>
      </c>
      <c r="BE207" s="154">
        <f t="shared" si="44"/>
        <v>0</v>
      </c>
      <c r="BF207" s="154">
        <f t="shared" si="45"/>
        <v>0</v>
      </c>
      <c r="BG207" s="154">
        <f t="shared" si="46"/>
        <v>0</v>
      </c>
      <c r="BH207" s="154">
        <f t="shared" si="47"/>
        <v>0</v>
      </c>
      <c r="BI207" s="154">
        <f t="shared" si="48"/>
        <v>0</v>
      </c>
      <c r="BJ207" s="18" t="s">
        <v>20</v>
      </c>
      <c r="BK207" s="154">
        <f t="shared" si="49"/>
        <v>0</v>
      </c>
      <c r="BL207" s="18" t="s">
        <v>187</v>
      </c>
      <c r="BM207" s="18" t="s">
        <v>437</v>
      </c>
    </row>
    <row r="208" spans="2:65" s="1" customFormat="1" ht="31.5" customHeight="1">
      <c r="B208" s="145"/>
      <c r="C208" s="146" t="s">
        <v>438</v>
      </c>
      <c r="D208" s="146" t="s">
        <v>183</v>
      </c>
      <c r="E208" s="147" t="s">
        <v>439</v>
      </c>
      <c r="F208" s="219" t="s">
        <v>440</v>
      </c>
      <c r="G208" s="219"/>
      <c r="H208" s="219"/>
      <c r="I208" s="219"/>
      <c r="J208" s="148" t="s">
        <v>186</v>
      </c>
      <c r="K208" s="149">
        <v>46.56</v>
      </c>
      <c r="L208" s="220"/>
      <c r="M208" s="220"/>
      <c r="N208" s="220">
        <f t="shared" si="40"/>
        <v>0</v>
      </c>
      <c r="O208" s="220"/>
      <c r="P208" s="220"/>
      <c r="Q208" s="220"/>
      <c r="R208" s="150"/>
      <c r="T208" s="151" t="s">
        <v>5</v>
      </c>
      <c r="U208" s="41" t="s">
        <v>39</v>
      </c>
      <c r="V208" s="152">
        <v>1.6950000000000001</v>
      </c>
      <c r="W208" s="152">
        <f t="shared" si="41"/>
        <v>78.919200000000004</v>
      </c>
      <c r="X208" s="152">
        <v>0</v>
      </c>
      <c r="Y208" s="152">
        <f t="shared" si="42"/>
        <v>0</v>
      </c>
      <c r="Z208" s="152">
        <v>0</v>
      </c>
      <c r="AA208" s="153">
        <f t="shared" si="43"/>
        <v>0</v>
      </c>
      <c r="AR208" s="18" t="s">
        <v>434</v>
      </c>
      <c r="AT208" s="18" t="s">
        <v>183</v>
      </c>
      <c r="AU208" s="18" t="s">
        <v>85</v>
      </c>
      <c r="AY208" s="18" t="s">
        <v>182</v>
      </c>
      <c r="BE208" s="154">
        <f t="shared" si="44"/>
        <v>0</v>
      </c>
      <c r="BF208" s="154">
        <f t="shared" si="45"/>
        <v>0</v>
      </c>
      <c r="BG208" s="154">
        <f t="shared" si="46"/>
        <v>0</v>
      </c>
      <c r="BH208" s="154">
        <f t="shared" si="47"/>
        <v>0</v>
      </c>
      <c r="BI208" s="154">
        <f t="shared" si="48"/>
        <v>0</v>
      </c>
      <c r="BJ208" s="18" t="s">
        <v>20</v>
      </c>
      <c r="BK208" s="154">
        <f t="shared" si="49"/>
        <v>0</v>
      </c>
      <c r="BL208" s="18" t="s">
        <v>434</v>
      </c>
      <c r="BM208" s="18" t="s">
        <v>441</v>
      </c>
    </row>
    <row r="209" spans="2:65" s="1" customFormat="1" ht="31.5" customHeight="1">
      <c r="B209" s="145"/>
      <c r="C209" s="146" t="s">
        <v>442</v>
      </c>
      <c r="D209" s="146" t="s">
        <v>183</v>
      </c>
      <c r="E209" s="147" t="s">
        <v>443</v>
      </c>
      <c r="F209" s="219" t="s">
        <v>444</v>
      </c>
      <c r="G209" s="219"/>
      <c r="H209" s="219"/>
      <c r="I209" s="219"/>
      <c r="J209" s="148" t="s">
        <v>445</v>
      </c>
      <c r="K209" s="149">
        <v>224</v>
      </c>
      <c r="L209" s="220"/>
      <c r="M209" s="220"/>
      <c r="N209" s="220">
        <f t="shared" si="40"/>
        <v>0</v>
      </c>
      <c r="O209" s="220"/>
      <c r="P209" s="220"/>
      <c r="Q209" s="220"/>
      <c r="R209" s="150"/>
      <c r="T209" s="151" t="s">
        <v>5</v>
      </c>
      <c r="U209" s="41" t="s">
        <v>39</v>
      </c>
      <c r="V209" s="152">
        <v>8.2000000000000003E-2</v>
      </c>
      <c r="W209" s="152">
        <f t="shared" si="41"/>
        <v>18.368000000000002</v>
      </c>
      <c r="X209" s="152">
        <v>1.0000000000000001E-5</v>
      </c>
      <c r="Y209" s="152">
        <f t="shared" si="42"/>
        <v>2.2400000000000002E-3</v>
      </c>
      <c r="Z209" s="152">
        <v>0</v>
      </c>
      <c r="AA209" s="153">
        <f t="shared" si="43"/>
        <v>0</v>
      </c>
      <c r="AR209" s="18" t="s">
        <v>241</v>
      </c>
      <c r="AT209" s="18" t="s">
        <v>183</v>
      </c>
      <c r="AU209" s="18" t="s">
        <v>85</v>
      </c>
      <c r="AY209" s="18" t="s">
        <v>182</v>
      </c>
      <c r="BE209" s="154">
        <f t="shared" si="44"/>
        <v>0</v>
      </c>
      <c r="BF209" s="154">
        <f t="shared" si="45"/>
        <v>0</v>
      </c>
      <c r="BG209" s="154">
        <f t="shared" si="46"/>
        <v>0</v>
      </c>
      <c r="BH209" s="154">
        <f t="shared" si="47"/>
        <v>0</v>
      </c>
      <c r="BI209" s="154">
        <f t="shared" si="48"/>
        <v>0</v>
      </c>
      <c r="BJ209" s="18" t="s">
        <v>20</v>
      </c>
      <c r="BK209" s="154">
        <f t="shared" si="49"/>
        <v>0</v>
      </c>
      <c r="BL209" s="18" t="s">
        <v>241</v>
      </c>
      <c r="BM209" s="18" t="s">
        <v>446</v>
      </c>
    </row>
    <row r="210" spans="2:65" s="1" customFormat="1" ht="31.5" customHeight="1">
      <c r="B210" s="145"/>
      <c r="C210" s="146" t="s">
        <v>447</v>
      </c>
      <c r="D210" s="146" t="s">
        <v>183</v>
      </c>
      <c r="E210" s="147" t="s">
        <v>448</v>
      </c>
      <c r="F210" s="219" t="s">
        <v>449</v>
      </c>
      <c r="G210" s="219"/>
      <c r="H210" s="219"/>
      <c r="I210" s="219"/>
      <c r="J210" s="148" t="s">
        <v>445</v>
      </c>
      <c r="K210" s="149">
        <v>37</v>
      </c>
      <c r="L210" s="220"/>
      <c r="M210" s="220"/>
      <c r="N210" s="220">
        <f t="shared" si="40"/>
        <v>0</v>
      </c>
      <c r="O210" s="220"/>
      <c r="P210" s="220"/>
      <c r="Q210" s="220"/>
      <c r="R210" s="150"/>
      <c r="T210" s="151" t="s">
        <v>5</v>
      </c>
      <c r="U210" s="41" t="s">
        <v>39</v>
      </c>
      <c r="V210" s="152">
        <v>0.124</v>
      </c>
      <c r="W210" s="152">
        <f t="shared" si="41"/>
        <v>4.5880000000000001</v>
      </c>
      <c r="X210" s="152">
        <v>0</v>
      </c>
      <c r="Y210" s="152">
        <f t="shared" si="42"/>
        <v>0</v>
      </c>
      <c r="Z210" s="152">
        <v>0</v>
      </c>
      <c r="AA210" s="153">
        <f t="shared" si="43"/>
        <v>0</v>
      </c>
      <c r="AR210" s="18" t="s">
        <v>187</v>
      </c>
      <c r="AT210" s="18" t="s">
        <v>183</v>
      </c>
      <c r="AU210" s="18" t="s">
        <v>85</v>
      </c>
      <c r="AY210" s="18" t="s">
        <v>182</v>
      </c>
      <c r="BE210" s="154">
        <f t="shared" si="44"/>
        <v>0</v>
      </c>
      <c r="BF210" s="154">
        <f t="shared" si="45"/>
        <v>0</v>
      </c>
      <c r="BG210" s="154">
        <f t="shared" si="46"/>
        <v>0</v>
      </c>
      <c r="BH210" s="154">
        <f t="shared" si="47"/>
        <v>0</v>
      </c>
      <c r="BI210" s="154">
        <f t="shared" si="48"/>
        <v>0</v>
      </c>
      <c r="BJ210" s="18" t="s">
        <v>20</v>
      </c>
      <c r="BK210" s="154">
        <f t="shared" si="49"/>
        <v>0</v>
      </c>
      <c r="BL210" s="18" t="s">
        <v>187</v>
      </c>
      <c r="BM210" s="18" t="s">
        <v>450</v>
      </c>
    </row>
    <row r="211" spans="2:65" s="1" customFormat="1" ht="31.5" customHeight="1">
      <c r="B211" s="145"/>
      <c r="C211" s="146" t="s">
        <v>451</v>
      </c>
      <c r="D211" s="146" t="s">
        <v>183</v>
      </c>
      <c r="E211" s="147" t="s">
        <v>452</v>
      </c>
      <c r="F211" s="219" t="s">
        <v>453</v>
      </c>
      <c r="G211" s="219"/>
      <c r="H211" s="219"/>
      <c r="I211" s="219"/>
      <c r="J211" s="148" t="s">
        <v>445</v>
      </c>
      <c r="K211" s="149">
        <v>53</v>
      </c>
      <c r="L211" s="220"/>
      <c r="M211" s="220"/>
      <c r="N211" s="220">
        <f t="shared" si="40"/>
        <v>0</v>
      </c>
      <c r="O211" s="220"/>
      <c r="P211" s="220"/>
      <c r="Q211" s="220"/>
      <c r="R211" s="150"/>
      <c r="T211" s="151" t="s">
        <v>5</v>
      </c>
      <c r="U211" s="41" t="s">
        <v>39</v>
      </c>
      <c r="V211" s="152">
        <v>0.155</v>
      </c>
      <c r="W211" s="152">
        <f t="shared" si="41"/>
        <v>8.2149999999999999</v>
      </c>
      <c r="X211" s="152">
        <v>0</v>
      </c>
      <c r="Y211" s="152">
        <f t="shared" si="42"/>
        <v>0</v>
      </c>
      <c r="Z211" s="152">
        <v>0</v>
      </c>
      <c r="AA211" s="153">
        <f t="shared" si="43"/>
        <v>0</v>
      </c>
      <c r="AR211" s="18" t="s">
        <v>187</v>
      </c>
      <c r="AT211" s="18" t="s">
        <v>183</v>
      </c>
      <c r="AU211" s="18" t="s">
        <v>85</v>
      </c>
      <c r="AY211" s="18" t="s">
        <v>182</v>
      </c>
      <c r="BE211" s="154">
        <f t="shared" si="44"/>
        <v>0</v>
      </c>
      <c r="BF211" s="154">
        <f t="shared" si="45"/>
        <v>0</v>
      </c>
      <c r="BG211" s="154">
        <f t="shared" si="46"/>
        <v>0</v>
      </c>
      <c r="BH211" s="154">
        <f t="shared" si="47"/>
        <v>0</v>
      </c>
      <c r="BI211" s="154">
        <f t="shared" si="48"/>
        <v>0</v>
      </c>
      <c r="BJ211" s="18" t="s">
        <v>20</v>
      </c>
      <c r="BK211" s="154">
        <f t="shared" si="49"/>
        <v>0</v>
      </c>
      <c r="BL211" s="18" t="s">
        <v>187</v>
      </c>
      <c r="BM211" s="18" t="s">
        <v>454</v>
      </c>
    </row>
    <row r="212" spans="2:65" s="1" customFormat="1" ht="31.5" customHeight="1">
      <c r="B212" s="145"/>
      <c r="C212" s="146" t="s">
        <v>455</v>
      </c>
      <c r="D212" s="146" t="s">
        <v>183</v>
      </c>
      <c r="E212" s="147" t="s">
        <v>456</v>
      </c>
      <c r="F212" s="219" t="s">
        <v>457</v>
      </c>
      <c r="G212" s="219"/>
      <c r="H212" s="219"/>
      <c r="I212" s="219"/>
      <c r="J212" s="148" t="s">
        <v>445</v>
      </c>
      <c r="K212" s="149">
        <v>39</v>
      </c>
      <c r="L212" s="220"/>
      <c r="M212" s="220"/>
      <c r="N212" s="220">
        <f t="shared" si="40"/>
        <v>0</v>
      </c>
      <c r="O212" s="220"/>
      <c r="P212" s="220"/>
      <c r="Q212" s="220"/>
      <c r="R212" s="150"/>
      <c r="T212" s="151" t="s">
        <v>5</v>
      </c>
      <c r="U212" s="41" t="s">
        <v>39</v>
      </c>
      <c r="V212" s="152">
        <v>0.19400000000000001</v>
      </c>
      <c r="W212" s="152">
        <f t="shared" si="41"/>
        <v>7.5659999999999998</v>
      </c>
      <c r="X212" s="152">
        <v>0</v>
      </c>
      <c r="Y212" s="152">
        <f t="shared" si="42"/>
        <v>0</v>
      </c>
      <c r="Z212" s="152">
        <v>0</v>
      </c>
      <c r="AA212" s="153">
        <f t="shared" si="43"/>
        <v>0</v>
      </c>
      <c r="AR212" s="18" t="s">
        <v>187</v>
      </c>
      <c r="AT212" s="18" t="s">
        <v>183</v>
      </c>
      <c r="AU212" s="18" t="s">
        <v>85</v>
      </c>
      <c r="AY212" s="18" t="s">
        <v>182</v>
      </c>
      <c r="BE212" s="154">
        <f t="shared" si="44"/>
        <v>0</v>
      </c>
      <c r="BF212" s="154">
        <f t="shared" si="45"/>
        <v>0</v>
      </c>
      <c r="BG212" s="154">
        <f t="shared" si="46"/>
        <v>0</v>
      </c>
      <c r="BH212" s="154">
        <f t="shared" si="47"/>
        <v>0</v>
      </c>
      <c r="BI212" s="154">
        <f t="shared" si="48"/>
        <v>0</v>
      </c>
      <c r="BJ212" s="18" t="s">
        <v>20</v>
      </c>
      <c r="BK212" s="154">
        <f t="shared" si="49"/>
        <v>0</v>
      </c>
      <c r="BL212" s="18" t="s">
        <v>187</v>
      </c>
      <c r="BM212" s="18" t="s">
        <v>458</v>
      </c>
    </row>
    <row r="213" spans="2:65" s="1" customFormat="1" ht="31.5" customHeight="1">
      <c r="B213" s="145"/>
      <c r="C213" s="146" t="s">
        <v>459</v>
      </c>
      <c r="D213" s="146" t="s">
        <v>183</v>
      </c>
      <c r="E213" s="147" t="s">
        <v>460</v>
      </c>
      <c r="F213" s="219" t="s">
        <v>461</v>
      </c>
      <c r="G213" s="219"/>
      <c r="H213" s="219"/>
      <c r="I213" s="219"/>
      <c r="J213" s="148" t="s">
        <v>445</v>
      </c>
      <c r="K213" s="149">
        <v>65</v>
      </c>
      <c r="L213" s="220"/>
      <c r="M213" s="220"/>
      <c r="N213" s="220">
        <f t="shared" si="40"/>
        <v>0</v>
      </c>
      <c r="O213" s="220"/>
      <c r="P213" s="220"/>
      <c r="Q213" s="220"/>
      <c r="R213" s="150"/>
      <c r="T213" s="151" t="s">
        <v>5</v>
      </c>
      <c r="U213" s="41" t="s">
        <v>39</v>
      </c>
      <c r="V213" s="152">
        <v>0.23300000000000001</v>
      </c>
      <c r="W213" s="152">
        <f t="shared" si="41"/>
        <v>15.145000000000001</v>
      </c>
      <c r="X213" s="152">
        <v>0</v>
      </c>
      <c r="Y213" s="152">
        <f t="shared" si="42"/>
        <v>0</v>
      </c>
      <c r="Z213" s="152">
        <v>0</v>
      </c>
      <c r="AA213" s="153">
        <f t="shared" si="43"/>
        <v>0</v>
      </c>
      <c r="AR213" s="18" t="s">
        <v>187</v>
      </c>
      <c r="AT213" s="18" t="s">
        <v>183</v>
      </c>
      <c r="AU213" s="18" t="s">
        <v>85</v>
      </c>
      <c r="AY213" s="18" t="s">
        <v>182</v>
      </c>
      <c r="BE213" s="154">
        <f t="shared" si="44"/>
        <v>0</v>
      </c>
      <c r="BF213" s="154">
        <f t="shared" si="45"/>
        <v>0</v>
      </c>
      <c r="BG213" s="154">
        <f t="shared" si="46"/>
        <v>0</v>
      </c>
      <c r="BH213" s="154">
        <f t="shared" si="47"/>
        <v>0</v>
      </c>
      <c r="BI213" s="154">
        <f t="shared" si="48"/>
        <v>0</v>
      </c>
      <c r="BJ213" s="18" t="s">
        <v>20</v>
      </c>
      <c r="BK213" s="154">
        <f t="shared" si="49"/>
        <v>0</v>
      </c>
      <c r="BL213" s="18" t="s">
        <v>187</v>
      </c>
      <c r="BM213" s="18" t="s">
        <v>462</v>
      </c>
    </row>
    <row r="214" spans="2:65" s="1" customFormat="1" ht="31.5" customHeight="1">
      <c r="B214" s="145"/>
      <c r="C214" s="155" t="s">
        <v>463</v>
      </c>
      <c r="D214" s="155" t="s">
        <v>327</v>
      </c>
      <c r="E214" s="156" t="s">
        <v>464</v>
      </c>
      <c r="F214" s="226" t="s">
        <v>465</v>
      </c>
      <c r="G214" s="226"/>
      <c r="H214" s="226"/>
      <c r="I214" s="226"/>
      <c r="J214" s="157" t="s">
        <v>445</v>
      </c>
      <c r="K214" s="158">
        <v>37</v>
      </c>
      <c r="L214" s="227"/>
      <c r="M214" s="227"/>
      <c r="N214" s="227">
        <f t="shared" si="40"/>
        <v>0</v>
      </c>
      <c r="O214" s="220"/>
      <c r="P214" s="220"/>
      <c r="Q214" s="220"/>
      <c r="R214" s="150"/>
      <c r="T214" s="151" t="s">
        <v>5</v>
      </c>
      <c r="U214" s="41" t="s">
        <v>39</v>
      </c>
      <c r="V214" s="152">
        <v>0</v>
      </c>
      <c r="W214" s="152">
        <f t="shared" si="41"/>
        <v>0</v>
      </c>
      <c r="X214" s="152">
        <v>2.7999999999999998E-4</v>
      </c>
      <c r="Y214" s="152">
        <f t="shared" si="42"/>
        <v>1.0359999999999999E-2</v>
      </c>
      <c r="Z214" s="152">
        <v>0</v>
      </c>
      <c r="AA214" s="153">
        <f t="shared" si="43"/>
        <v>0</v>
      </c>
      <c r="AR214" s="18" t="s">
        <v>211</v>
      </c>
      <c r="AT214" s="18" t="s">
        <v>327</v>
      </c>
      <c r="AU214" s="18" t="s">
        <v>85</v>
      </c>
      <c r="AY214" s="18" t="s">
        <v>182</v>
      </c>
      <c r="BE214" s="154">
        <f t="shared" si="44"/>
        <v>0</v>
      </c>
      <c r="BF214" s="154">
        <f t="shared" si="45"/>
        <v>0</v>
      </c>
      <c r="BG214" s="154">
        <f t="shared" si="46"/>
        <v>0</v>
      </c>
      <c r="BH214" s="154">
        <f t="shared" si="47"/>
        <v>0</v>
      </c>
      <c r="BI214" s="154">
        <f t="shared" si="48"/>
        <v>0</v>
      </c>
      <c r="BJ214" s="18" t="s">
        <v>20</v>
      </c>
      <c r="BK214" s="154">
        <f t="shared" si="49"/>
        <v>0</v>
      </c>
      <c r="BL214" s="18" t="s">
        <v>187</v>
      </c>
      <c r="BM214" s="18" t="s">
        <v>466</v>
      </c>
    </row>
    <row r="215" spans="2:65" s="1" customFormat="1" ht="31.5" customHeight="1">
      <c r="B215" s="145"/>
      <c r="C215" s="155" t="s">
        <v>467</v>
      </c>
      <c r="D215" s="155" t="s">
        <v>327</v>
      </c>
      <c r="E215" s="156" t="s">
        <v>468</v>
      </c>
      <c r="F215" s="226" t="s">
        <v>469</v>
      </c>
      <c r="G215" s="226"/>
      <c r="H215" s="226"/>
      <c r="I215" s="226"/>
      <c r="J215" s="157" t="s">
        <v>445</v>
      </c>
      <c r="K215" s="158">
        <v>53</v>
      </c>
      <c r="L215" s="227"/>
      <c r="M215" s="227"/>
      <c r="N215" s="227">
        <f t="shared" si="40"/>
        <v>0</v>
      </c>
      <c r="O215" s="220"/>
      <c r="P215" s="220"/>
      <c r="Q215" s="220"/>
      <c r="R215" s="150"/>
      <c r="T215" s="151" t="s">
        <v>5</v>
      </c>
      <c r="U215" s="41" t="s">
        <v>39</v>
      </c>
      <c r="V215" s="152">
        <v>0</v>
      </c>
      <c r="W215" s="152">
        <f t="shared" si="41"/>
        <v>0</v>
      </c>
      <c r="X215" s="152">
        <v>4.2999999999999999E-4</v>
      </c>
      <c r="Y215" s="152">
        <f t="shared" si="42"/>
        <v>2.2789999999999998E-2</v>
      </c>
      <c r="Z215" s="152">
        <v>0</v>
      </c>
      <c r="AA215" s="153">
        <f t="shared" si="43"/>
        <v>0</v>
      </c>
      <c r="AR215" s="18" t="s">
        <v>211</v>
      </c>
      <c r="AT215" s="18" t="s">
        <v>327</v>
      </c>
      <c r="AU215" s="18" t="s">
        <v>85</v>
      </c>
      <c r="AY215" s="18" t="s">
        <v>182</v>
      </c>
      <c r="BE215" s="154">
        <f t="shared" si="44"/>
        <v>0</v>
      </c>
      <c r="BF215" s="154">
        <f t="shared" si="45"/>
        <v>0</v>
      </c>
      <c r="BG215" s="154">
        <f t="shared" si="46"/>
        <v>0</v>
      </c>
      <c r="BH215" s="154">
        <f t="shared" si="47"/>
        <v>0</v>
      </c>
      <c r="BI215" s="154">
        <f t="shared" si="48"/>
        <v>0</v>
      </c>
      <c r="BJ215" s="18" t="s">
        <v>20</v>
      </c>
      <c r="BK215" s="154">
        <f t="shared" si="49"/>
        <v>0</v>
      </c>
      <c r="BL215" s="18" t="s">
        <v>187</v>
      </c>
      <c r="BM215" s="18" t="s">
        <v>470</v>
      </c>
    </row>
    <row r="216" spans="2:65" s="1" customFormat="1" ht="31.5" customHeight="1">
      <c r="B216" s="145"/>
      <c r="C216" s="155" t="s">
        <v>471</v>
      </c>
      <c r="D216" s="155" t="s">
        <v>327</v>
      </c>
      <c r="E216" s="156" t="s">
        <v>472</v>
      </c>
      <c r="F216" s="226" t="s">
        <v>473</v>
      </c>
      <c r="G216" s="226"/>
      <c r="H216" s="226"/>
      <c r="I216" s="226"/>
      <c r="J216" s="157" t="s">
        <v>445</v>
      </c>
      <c r="K216" s="158">
        <v>39</v>
      </c>
      <c r="L216" s="227"/>
      <c r="M216" s="227"/>
      <c r="N216" s="227">
        <f t="shared" si="40"/>
        <v>0</v>
      </c>
      <c r="O216" s="220"/>
      <c r="P216" s="220"/>
      <c r="Q216" s="220"/>
      <c r="R216" s="150"/>
      <c r="T216" s="151" t="s">
        <v>5</v>
      </c>
      <c r="U216" s="41" t="s">
        <v>39</v>
      </c>
      <c r="V216" s="152">
        <v>0</v>
      </c>
      <c r="W216" s="152">
        <f t="shared" si="41"/>
        <v>0</v>
      </c>
      <c r="X216" s="152">
        <v>6.7000000000000002E-4</v>
      </c>
      <c r="Y216" s="152">
        <f t="shared" si="42"/>
        <v>2.613E-2</v>
      </c>
      <c r="Z216" s="152">
        <v>0</v>
      </c>
      <c r="AA216" s="153">
        <f t="shared" si="43"/>
        <v>0</v>
      </c>
      <c r="AR216" s="18" t="s">
        <v>211</v>
      </c>
      <c r="AT216" s="18" t="s">
        <v>327</v>
      </c>
      <c r="AU216" s="18" t="s">
        <v>85</v>
      </c>
      <c r="AY216" s="18" t="s">
        <v>182</v>
      </c>
      <c r="BE216" s="154">
        <f t="shared" si="44"/>
        <v>0</v>
      </c>
      <c r="BF216" s="154">
        <f t="shared" si="45"/>
        <v>0</v>
      </c>
      <c r="BG216" s="154">
        <f t="shared" si="46"/>
        <v>0</v>
      </c>
      <c r="BH216" s="154">
        <f t="shared" si="47"/>
        <v>0</v>
      </c>
      <c r="BI216" s="154">
        <f t="shared" si="48"/>
        <v>0</v>
      </c>
      <c r="BJ216" s="18" t="s">
        <v>20</v>
      </c>
      <c r="BK216" s="154">
        <f t="shared" si="49"/>
        <v>0</v>
      </c>
      <c r="BL216" s="18" t="s">
        <v>187</v>
      </c>
      <c r="BM216" s="18" t="s">
        <v>474</v>
      </c>
    </row>
    <row r="217" spans="2:65" s="1" customFormat="1" ht="31.5" customHeight="1">
      <c r="B217" s="145"/>
      <c r="C217" s="155" t="s">
        <v>475</v>
      </c>
      <c r="D217" s="155" t="s">
        <v>327</v>
      </c>
      <c r="E217" s="156" t="s">
        <v>476</v>
      </c>
      <c r="F217" s="226" t="s">
        <v>477</v>
      </c>
      <c r="G217" s="226"/>
      <c r="H217" s="226"/>
      <c r="I217" s="226"/>
      <c r="J217" s="157" t="s">
        <v>445</v>
      </c>
      <c r="K217" s="158">
        <v>65</v>
      </c>
      <c r="L217" s="227"/>
      <c r="M217" s="227"/>
      <c r="N217" s="227">
        <f t="shared" si="40"/>
        <v>0</v>
      </c>
      <c r="O217" s="220"/>
      <c r="P217" s="220"/>
      <c r="Q217" s="220"/>
      <c r="R217" s="150"/>
      <c r="T217" s="151" t="s">
        <v>5</v>
      </c>
      <c r="U217" s="41" t="s">
        <v>39</v>
      </c>
      <c r="V217" s="152">
        <v>0</v>
      </c>
      <c r="W217" s="152">
        <f t="shared" si="41"/>
        <v>0</v>
      </c>
      <c r="X217" s="152">
        <v>1.06E-3</v>
      </c>
      <c r="Y217" s="152">
        <f t="shared" si="42"/>
        <v>6.8900000000000003E-2</v>
      </c>
      <c r="Z217" s="152">
        <v>0</v>
      </c>
      <c r="AA217" s="153">
        <f t="shared" si="43"/>
        <v>0</v>
      </c>
      <c r="AR217" s="18" t="s">
        <v>211</v>
      </c>
      <c r="AT217" s="18" t="s">
        <v>327</v>
      </c>
      <c r="AU217" s="18" t="s">
        <v>85</v>
      </c>
      <c r="AY217" s="18" t="s">
        <v>182</v>
      </c>
      <c r="BE217" s="154">
        <f t="shared" si="44"/>
        <v>0</v>
      </c>
      <c r="BF217" s="154">
        <f t="shared" si="45"/>
        <v>0</v>
      </c>
      <c r="BG217" s="154">
        <f t="shared" si="46"/>
        <v>0</v>
      </c>
      <c r="BH217" s="154">
        <f t="shared" si="47"/>
        <v>0</v>
      </c>
      <c r="BI217" s="154">
        <f t="shared" si="48"/>
        <v>0</v>
      </c>
      <c r="BJ217" s="18" t="s">
        <v>20</v>
      </c>
      <c r="BK217" s="154">
        <f t="shared" si="49"/>
        <v>0</v>
      </c>
      <c r="BL217" s="18" t="s">
        <v>187</v>
      </c>
      <c r="BM217" s="18" t="s">
        <v>478</v>
      </c>
    </row>
    <row r="218" spans="2:65" s="1" customFormat="1" ht="22.5" customHeight="1">
      <c r="B218" s="145"/>
      <c r="C218" s="146" t="s">
        <v>479</v>
      </c>
      <c r="D218" s="146" t="s">
        <v>183</v>
      </c>
      <c r="E218" s="147" t="s">
        <v>480</v>
      </c>
      <c r="F218" s="219" t="s">
        <v>481</v>
      </c>
      <c r="G218" s="219"/>
      <c r="H218" s="219"/>
      <c r="I218" s="219"/>
      <c r="J218" s="148" t="s">
        <v>445</v>
      </c>
      <c r="K218" s="149">
        <v>224</v>
      </c>
      <c r="L218" s="220"/>
      <c r="M218" s="220"/>
      <c r="N218" s="220">
        <f t="shared" si="40"/>
        <v>0</v>
      </c>
      <c r="O218" s="220"/>
      <c r="P218" s="220"/>
      <c r="Q218" s="220"/>
      <c r="R218" s="150"/>
      <c r="T218" s="151" t="s">
        <v>5</v>
      </c>
      <c r="U218" s="41" t="s">
        <v>39</v>
      </c>
      <c r="V218" s="152">
        <v>4.3999999999999997E-2</v>
      </c>
      <c r="W218" s="152">
        <f t="shared" si="41"/>
        <v>9.8559999999999999</v>
      </c>
      <c r="X218" s="152">
        <v>0</v>
      </c>
      <c r="Y218" s="152">
        <f t="shared" si="42"/>
        <v>0</v>
      </c>
      <c r="Z218" s="152">
        <v>0</v>
      </c>
      <c r="AA218" s="153">
        <f t="shared" si="43"/>
        <v>0</v>
      </c>
      <c r="AR218" s="18" t="s">
        <v>434</v>
      </c>
      <c r="AT218" s="18" t="s">
        <v>183</v>
      </c>
      <c r="AU218" s="18" t="s">
        <v>85</v>
      </c>
      <c r="AY218" s="18" t="s">
        <v>182</v>
      </c>
      <c r="BE218" s="154">
        <f t="shared" si="44"/>
        <v>0</v>
      </c>
      <c r="BF218" s="154">
        <f t="shared" si="45"/>
        <v>0</v>
      </c>
      <c r="BG218" s="154">
        <f t="shared" si="46"/>
        <v>0</v>
      </c>
      <c r="BH218" s="154">
        <f t="shared" si="47"/>
        <v>0</v>
      </c>
      <c r="BI218" s="154">
        <f t="shared" si="48"/>
        <v>0</v>
      </c>
      <c r="BJ218" s="18" t="s">
        <v>20</v>
      </c>
      <c r="BK218" s="154">
        <f t="shared" si="49"/>
        <v>0</v>
      </c>
      <c r="BL218" s="18" t="s">
        <v>434</v>
      </c>
      <c r="BM218" s="18" t="s">
        <v>482</v>
      </c>
    </row>
    <row r="219" spans="2:65" s="1" customFormat="1" ht="31.5" customHeight="1">
      <c r="B219" s="145"/>
      <c r="C219" s="146" t="s">
        <v>483</v>
      </c>
      <c r="D219" s="146" t="s">
        <v>183</v>
      </c>
      <c r="E219" s="147" t="s">
        <v>484</v>
      </c>
      <c r="F219" s="219" t="s">
        <v>485</v>
      </c>
      <c r="G219" s="219"/>
      <c r="H219" s="219"/>
      <c r="I219" s="219"/>
      <c r="J219" s="148" t="s">
        <v>248</v>
      </c>
      <c r="K219" s="149">
        <v>2E-3</v>
      </c>
      <c r="L219" s="220"/>
      <c r="M219" s="220"/>
      <c r="N219" s="220">
        <f t="shared" si="40"/>
        <v>0</v>
      </c>
      <c r="O219" s="220"/>
      <c r="P219" s="220"/>
      <c r="Q219" s="220"/>
      <c r="R219" s="150"/>
      <c r="T219" s="151" t="s">
        <v>5</v>
      </c>
      <c r="U219" s="41" t="s">
        <v>39</v>
      </c>
      <c r="V219" s="152">
        <v>1.3740000000000001</v>
      </c>
      <c r="W219" s="152">
        <f t="shared" si="41"/>
        <v>2.7480000000000004E-3</v>
      </c>
      <c r="X219" s="152">
        <v>0</v>
      </c>
      <c r="Y219" s="152">
        <f t="shared" si="42"/>
        <v>0</v>
      </c>
      <c r="Z219" s="152">
        <v>0</v>
      </c>
      <c r="AA219" s="153">
        <f t="shared" si="43"/>
        <v>0</v>
      </c>
      <c r="AR219" s="18" t="s">
        <v>187</v>
      </c>
      <c r="AT219" s="18" t="s">
        <v>183</v>
      </c>
      <c r="AU219" s="18" t="s">
        <v>85</v>
      </c>
      <c r="AY219" s="18" t="s">
        <v>182</v>
      </c>
      <c r="BE219" s="154">
        <f t="shared" si="44"/>
        <v>0</v>
      </c>
      <c r="BF219" s="154">
        <f t="shared" si="45"/>
        <v>0</v>
      </c>
      <c r="BG219" s="154">
        <f t="shared" si="46"/>
        <v>0</v>
      </c>
      <c r="BH219" s="154">
        <f t="shared" si="47"/>
        <v>0</v>
      </c>
      <c r="BI219" s="154">
        <f t="shared" si="48"/>
        <v>0</v>
      </c>
      <c r="BJ219" s="18" t="s">
        <v>20</v>
      </c>
      <c r="BK219" s="154">
        <f t="shared" si="49"/>
        <v>0</v>
      </c>
      <c r="BL219" s="18" t="s">
        <v>187</v>
      </c>
      <c r="BM219" s="18" t="s">
        <v>486</v>
      </c>
    </row>
    <row r="220" spans="2:65" s="10" customFormat="1" ht="29.85" customHeight="1">
      <c r="B220" s="134"/>
      <c r="C220" s="135"/>
      <c r="D220" s="144" t="s">
        <v>159</v>
      </c>
      <c r="E220" s="144"/>
      <c r="F220" s="144"/>
      <c r="G220" s="144"/>
      <c r="H220" s="144"/>
      <c r="I220" s="144"/>
      <c r="J220" s="144"/>
      <c r="K220" s="144"/>
      <c r="L220" s="144"/>
      <c r="M220" s="144"/>
      <c r="N220" s="228">
        <f>BK220</f>
        <v>0</v>
      </c>
      <c r="O220" s="229"/>
      <c r="P220" s="229"/>
      <c r="Q220" s="229"/>
      <c r="R220" s="137"/>
      <c r="T220" s="138"/>
      <c r="U220" s="135"/>
      <c r="V220" s="135"/>
      <c r="W220" s="139">
        <f>SUM(W221:W231)</f>
        <v>757.20299999999986</v>
      </c>
      <c r="X220" s="135"/>
      <c r="Y220" s="139">
        <f>SUM(Y221:Y231)</f>
        <v>90.066778270000015</v>
      </c>
      <c r="Z220" s="135"/>
      <c r="AA220" s="140">
        <f>SUM(AA221:AA231)</f>
        <v>0</v>
      </c>
      <c r="AR220" s="141" t="s">
        <v>85</v>
      </c>
      <c r="AT220" s="142" t="s">
        <v>73</v>
      </c>
      <c r="AU220" s="142" t="s">
        <v>20</v>
      </c>
      <c r="AY220" s="141" t="s">
        <v>182</v>
      </c>
      <c r="BK220" s="143">
        <f>SUM(BK221:BK231)</f>
        <v>0</v>
      </c>
    </row>
    <row r="221" spans="2:65" s="1" customFormat="1" ht="31.5" customHeight="1">
      <c r="B221" s="145"/>
      <c r="C221" s="146" t="s">
        <v>487</v>
      </c>
      <c r="D221" s="146" t="s">
        <v>183</v>
      </c>
      <c r="E221" s="147" t="s">
        <v>488</v>
      </c>
      <c r="F221" s="219" t="s">
        <v>489</v>
      </c>
      <c r="G221" s="219"/>
      <c r="H221" s="219"/>
      <c r="I221" s="219"/>
      <c r="J221" s="148" t="s">
        <v>445</v>
      </c>
      <c r="K221" s="149">
        <v>178.8</v>
      </c>
      <c r="L221" s="220"/>
      <c r="M221" s="220"/>
      <c r="N221" s="220">
        <f t="shared" ref="N221:N231" si="50">ROUND(L221*K221,2)</f>
        <v>0</v>
      </c>
      <c r="O221" s="220"/>
      <c r="P221" s="220"/>
      <c r="Q221" s="220"/>
      <c r="R221" s="150"/>
      <c r="T221" s="151" t="s">
        <v>5</v>
      </c>
      <c r="U221" s="41" t="s">
        <v>39</v>
      </c>
      <c r="V221" s="152">
        <v>0</v>
      </c>
      <c r="W221" s="152">
        <f t="shared" ref="W221:W231" si="51">V221*K221</f>
        <v>0</v>
      </c>
      <c r="X221" s="152">
        <v>0</v>
      </c>
      <c r="Y221" s="152">
        <f t="shared" ref="Y221:Y231" si="52">X221*K221</f>
        <v>0</v>
      </c>
      <c r="Z221" s="152">
        <v>0</v>
      </c>
      <c r="AA221" s="153">
        <f t="shared" ref="AA221:AA231" si="53">Z221*K221</f>
        <v>0</v>
      </c>
      <c r="AR221" s="18" t="s">
        <v>241</v>
      </c>
      <c r="AT221" s="18" t="s">
        <v>183</v>
      </c>
      <c r="AU221" s="18" t="s">
        <v>85</v>
      </c>
      <c r="AY221" s="18" t="s">
        <v>182</v>
      </c>
      <c r="BE221" s="154">
        <f t="shared" ref="BE221:BE231" si="54">IF(U221="základní",N221,0)</f>
        <v>0</v>
      </c>
      <c r="BF221" s="154">
        <f t="shared" ref="BF221:BF231" si="55">IF(U221="snížená",N221,0)</f>
        <v>0</v>
      </c>
      <c r="BG221" s="154">
        <f t="shared" ref="BG221:BG231" si="56">IF(U221="zákl. přenesená",N221,0)</f>
        <v>0</v>
      </c>
      <c r="BH221" s="154">
        <f t="shared" ref="BH221:BH231" si="57">IF(U221="sníž. přenesená",N221,0)</f>
        <v>0</v>
      </c>
      <c r="BI221" s="154">
        <f t="shared" ref="BI221:BI231" si="58">IF(U221="nulová",N221,0)</f>
        <v>0</v>
      </c>
      <c r="BJ221" s="18" t="s">
        <v>20</v>
      </c>
      <c r="BK221" s="154">
        <f t="shared" ref="BK221:BK231" si="59">ROUND(L221*K221,2)</f>
        <v>0</v>
      </c>
      <c r="BL221" s="18" t="s">
        <v>241</v>
      </c>
      <c r="BM221" s="18" t="s">
        <v>490</v>
      </c>
    </row>
    <row r="222" spans="2:65" s="1" customFormat="1" ht="22.5" customHeight="1">
      <c r="B222" s="145"/>
      <c r="C222" s="146" t="s">
        <v>491</v>
      </c>
      <c r="D222" s="146" t="s">
        <v>183</v>
      </c>
      <c r="E222" s="147" t="s">
        <v>492</v>
      </c>
      <c r="F222" s="219" t="s">
        <v>493</v>
      </c>
      <c r="G222" s="219"/>
      <c r="H222" s="219"/>
      <c r="I222" s="219"/>
      <c r="J222" s="148" t="s">
        <v>445</v>
      </c>
      <c r="K222" s="149">
        <v>167.2</v>
      </c>
      <c r="L222" s="220"/>
      <c r="M222" s="220"/>
      <c r="N222" s="220">
        <f t="shared" si="50"/>
        <v>0</v>
      </c>
      <c r="O222" s="220"/>
      <c r="P222" s="220"/>
      <c r="Q222" s="220"/>
      <c r="R222" s="150"/>
      <c r="T222" s="151" t="s">
        <v>5</v>
      </c>
      <c r="U222" s="41" t="s">
        <v>39</v>
      </c>
      <c r="V222" s="152">
        <v>0</v>
      </c>
      <c r="W222" s="152">
        <f t="shared" si="51"/>
        <v>0</v>
      </c>
      <c r="X222" s="152">
        <v>0</v>
      </c>
      <c r="Y222" s="152">
        <f t="shared" si="52"/>
        <v>0</v>
      </c>
      <c r="Z222" s="152">
        <v>0</v>
      </c>
      <c r="AA222" s="153">
        <f t="shared" si="53"/>
        <v>0</v>
      </c>
      <c r="AR222" s="18" t="s">
        <v>241</v>
      </c>
      <c r="AT222" s="18" t="s">
        <v>183</v>
      </c>
      <c r="AU222" s="18" t="s">
        <v>85</v>
      </c>
      <c r="AY222" s="18" t="s">
        <v>182</v>
      </c>
      <c r="BE222" s="154">
        <f t="shared" si="54"/>
        <v>0</v>
      </c>
      <c r="BF222" s="154">
        <f t="shared" si="55"/>
        <v>0</v>
      </c>
      <c r="BG222" s="154">
        <f t="shared" si="56"/>
        <v>0</v>
      </c>
      <c r="BH222" s="154">
        <f t="shared" si="57"/>
        <v>0</v>
      </c>
      <c r="BI222" s="154">
        <f t="shared" si="58"/>
        <v>0</v>
      </c>
      <c r="BJ222" s="18" t="s">
        <v>20</v>
      </c>
      <c r="BK222" s="154">
        <f t="shared" si="59"/>
        <v>0</v>
      </c>
      <c r="BL222" s="18" t="s">
        <v>241</v>
      </c>
      <c r="BM222" s="18" t="s">
        <v>494</v>
      </c>
    </row>
    <row r="223" spans="2:65" s="1" customFormat="1" ht="31.5" customHeight="1">
      <c r="B223" s="145"/>
      <c r="C223" s="146" t="s">
        <v>495</v>
      </c>
      <c r="D223" s="146" t="s">
        <v>183</v>
      </c>
      <c r="E223" s="147" t="s">
        <v>496</v>
      </c>
      <c r="F223" s="219" t="s">
        <v>497</v>
      </c>
      <c r="G223" s="219"/>
      <c r="H223" s="219"/>
      <c r="I223" s="219"/>
      <c r="J223" s="148" t="s">
        <v>445</v>
      </c>
      <c r="K223" s="149">
        <v>495</v>
      </c>
      <c r="L223" s="220"/>
      <c r="M223" s="220"/>
      <c r="N223" s="220">
        <f t="shared" si="50"/>
        <v>0</v>
      </c>
      <c r="O223" s="220"/>
      <c r="P223" s="220"/>
      <c r="Q223" s="220"/>
      <c r="R223" s="150"/>
      <c r="T223" s="151" t="s">
        <v>5</v>
      </c>
      <c r="U223" s="41" t="s">
        <v>39</v>
      </c>
      <c r="V223" s="152">
        <v>0.34399999999999997</v>
      </c>
      <c r="W223" s="152">
        <f t="shared" si="51"/>
        <v>170.27999999999997</v>
      </c>
      <c r="X223" s="152">
        <v>0</v>
      </c>
      <c r="Y223" s="152">
        <f t="shared" si="52"/>
        <v>0</v>
      </c>
      <c r="Z223" s="152">
        <v>0</v>
      </c>
      <c r="AA223" s="153">
        <f t="shared" si="53"/>
        <v>0</v>
      </c>
      <c r="AR223" s="18" t="s">
        <v>241</v>
      </c>
      <c r="AT223" s="18" t="s">
        <v>183</v>
      </c>
      <c r="AU223" s="18" t="s">
        <v>85</v>
      </c>
      <c r="AY223" s="18" t="s">
        <v>182</v>
      </c>
      <c r="BE223" s="154">
        <f t="shared" si="54"/>
        <v>0</v>
      </c>
      <c r="BF223" s="154">
        <f t="shared" si="55"/>
        <v>0</v>
      </c>
      <c r="BG223" s="154">
        <f t="shared" si="56"/>
        <v>0</v>
      </c>
      <c r="BH223" s="154">
        <f t="shared" si="57"/>
        <v>0</v>
      </c>
      <c r="BI223" s="154">
        <f t="shared" si="58"/>
        <v>0</v>
      </c>
      <c r="BJ223" s="18" t="s">
        <v>20</v>
      </c>
      <c r="BK223" s="154">
        <f t="shared" si="59"/>
        <v>0</v>
      </c>
      <c r="BL223" s="18" t="s">
        <v>241</v>
      </c>
      <c r="BM223" s="18" t="s">
        <v>498</v>
      </c>
    </row>
    <row r="224" spans="2:65" s="1" customFormat="1" ht="22.5" customHeight="1">
      <c r="B224" s="145"/>
      <c r="C224" s="155" t="s">
        <v>499</v>
      </c>
      <c r="D224" s="155" t="s">
        <v>327</v>
      </c>
      <c r="E224" s="156" t="s">
        <v>500</v>
      </c>
      <c r="F224" s="226" t="s">
        <v>501</v>
      </c>
      <c r="G224" s="226"/>
      <c r="H224" s="226"/>
      <c r="I224" s="226"/>
      <c r="J224" s="157" t="s">
        <v>186</v>
      </c>
      <c r="K224" s="158">
        <v>10.454000000000001</v>
      </c>
      <c r="L224" s="227"/>
      <c r="M224" s="227"/>
      <c r="N224" s="227">
        <f t="shared" si="50"/>
        <v>0</v>
      </c>
      <c r="O224" s="220"/>
      <c r="P224" s="220"/>
      <c r="Q224" s="220"/>
      <c r="R224" s="150"/>
      <c r="T224" s="151" t="s">
        <v>5</v>
      </c>
      <c r="U224" s="41" t="s">
        <v>39</v>
      </c>
      <c r="V224" s="152">
        <v>0</v>
      </c>
      <c r="W224" s="152">
        <f t="shared" si="51"/>
        <v>0</v>
      </c>
      <c r="X224" s="152">
        <v>0.55000000000000004</v>
      </c>
      <c r="Y224" s="152">
        <f t="shared" si="52"/>
        <v>5.7497000000000007</v>
      </c>
      <c r="Z224" s="152">
        <v>0</v>
      </c>
      <c r="AA224" s="153">
        <f t="shared" si="53"/>
        <v>0</v>
      </c>
      <c r="AR224" s="18" t="s">
        <v>306</v>
      </c>
      <c r="AT224" s="18" t="s">
        <v>327</v>
      </c>
      <c r="AU224" s="18" t="s">
        <v>85</v>
      </c>
      <c r="AY224" s="18" t="s">
        <v>182</v>
      </c>
      <c r="BE224" s="154">
        <f t="shared" si="54"/>
        <v>0</v>
      </c>
      <c r="BF224" s="154">
        <f t="shared" si="55"/>
        <v>0</v>
      </c>
      <c r="BG224" s="154">
        <f t="shared" si="56"/>
        <v>0</v>
      </c>
      <c r="BH224" s="154">
        <f t="shared" si="57"/>
        <v>0</v>
      </c>
      <c r="BI224" s="154">
        <f t="shared" si="58"/>
        <v>0</v>
      </c>
      <c r="BJ224" s="18" t="s">
        <v>20</v>
      </c>
      <c r="BK224" s="154">
        <f t="shared" si="59"/>
        <v>0</v>
      </c>
      <c r="BL224" s="18" t="s">
        <v>241</v>
      </c>
      <c r="BM224" s="18" t="s">
        <v>502</v>
      </c>
    </row>
    <row r="225" spans="2:65" s="1" customFormat="1" ht="22.5" customHeight="1">
      <c r="B225" s="145"/>
      <c r="C225" s="146" t="s">
        <v>503</v>
      </c>
      <c r="D225" s="146" t="s">
        <v>183</v>
      </c>
      <c r="E225" s="147" t="s">
        <v>504</v>
      </c>
      <c r="F225" s="219" t="s">
        <v>505</v>
      </c>
      <c r="G225" s="219"/>
      <c r="H225" s="219"/>
      <c r="I225" s="219"/>
      <c r="J225" s="148" t="s">
        <v>257</v>
      </c>
      <c r="K225" s="149">
        <v>57.9</v>
      </c>
      <c r="L225" s="220"/>
      <c r="M225" s="220"/>
      <c r="N225" s="220">
        <f t="shared" si="50"/>
        <v>0</v>
      </c>
      <c r="O225" s="220"/>
      <c r="P225" s="220"/>
      <c r="Q225" s="220"/>
      <c r="R225" s="150"/>
      <c r="T225" s="151" t="s">
        <v>5</v>
      </c>
      <c r="U225" s="41" t="s">
        <v>39</v>
      </c>
      <c r="V225" s="152">
        <v>0.17</v>
      </c>
      <c r="W225" s="152">
        <f t="shared" si="51"/>
        <v>9.843</v>
      </c>
      <c r="X225" s="152">
        <v>0</v>
      </c>
      <c r="Y225" s="152">
        <f t="shared" si="52"/>
        <v>0</v>
      </c>
      <c r="Z225" s="152">
        <v>0</v>
      </c>
      <c r="AA225" s="153">
        <f t="shared" si="53"/>
        <v>0</v>
      </c>
      <c r="AR225" s="18" t="s">
        <v>241</v>
      </c>
      <c r="AT225" s="18" t="s">
        <v>183</v>
      </c>
      <c r="AU225" s="18" t="s">
        <v>85</v>
      </c>
      <c r="AY225" s="18" t="s">
        <v>182</v>
      </c>
      <c r="BE225" s="154">
        <f t="shared" si="54"/>
        <v>0</v>
      </c>
      <c r="BF225" s="154">
        <f t="shared" si="55"/>
        <v>0</v>
      </c>
      <c r="BG225" s="154">
        <f t="shared" si="56"/>
        <v>0</v>
      </c>
      <c r="BH225" s="154">
        <f t="shared" si="57"/>
        <v>0</v>
      </c>
      <c r="BI225" s="154">
        <f t="shared" si="58"/>
        <v>0</v>
      </c>
      <c r="BJ225" s="18" t="s">
        <v>20</v>
      </c>
      <c r="BK225" s="154">
        <f t="shared" si="59"/>
        <v>0</v>
      </c>
      <c r="BL225" s="18" t="s">
        <v>241</v>
      </c>
      <c r="BM225" s="18" t="s">
        <v>506</v>
      </c>
    </row>
    <row r="226" spans="2:65" s="1" customFormat="1" ht="31.5" customHeight="1">
      <c r="B226" s="145"/>
      <c r="C226" s="155" t="s">
        <v>507</v>
      </c>
      <c r="D226" s="155" t="s">
        <v>327</v>
      </c>
      <c r="E226" s="156" t="s">
        <v>508</v>
      </c>
      <c r="F226" s="226" t="s">
        <v>509</v>
      </c>
      <c r="G226" s="226"/>
      <c r="H226" s="226"/>
      <c r="I226" s="226"/>
      <c r="J226" s="157" t="s">
        <v>186</v>
      </c>
      <c r="K226" s="158">
        <v>3.242</v>
      </c>
      <c r="L226" s="227"/>
      <c r="M226" s="227"/>
      <c r="N226" s="227">
        <f t="shared" si="50"/>
        <v>0</v>
      </c>
      <c r="O226" s="220"/>
      <c r="P226" s="220"/>
      <c r="Q226" s="220"/>
      <c r="R226" s="150"/>
      <c r="T226" s="151" t="s">
        <v>5</v>
      </c>
      <c r="U226" s="41" t="s">
        <v>39</v>
      </c>
      <c r="V226" s="152">
        <v>0</v>
      </c>
      <c r="W226" s="152">
        <f t="shared" si="51"/>
        <v>0</v>
      </c>
      <c r="X226" s="152">
        <v>0.55000000000000004</v>
      </c>
      <c r="Y226" s="152">
        <f t="shared" si="52"/>
        <v>1.7831000000000001</v>
      </c>
      <c r="Z226" s="152">
        <v>0</v>
      </c>
      <c r="AA226" s="153">
        <f t="shared" si="53"/>
        <v>0</v>
      </c>
      <c r="AR226" s="18" t="s">
        <v>306</v>
      </c>
      <c r="AT226" s="18" t="s">
        <v>327</v>
      </c>
      <c r="AU226" s="18" t="s">
        <v>85</v>
      </c>
      <c r="AY226" s="18" t="s">
        <v>182</v>
      </c>
      <c r="BE226" s="154">
        <f t="shared" si="54"/>
        <v>0</v>
      </c>
      <c r="BF226" s="154">
        <f t="shared" si="55"/>
        <v>0</v>
      </c>
      <c r="BG226" s="154">
        <f t="shared" si="56"/>
        <v>0</v>
      </c>
      <c r="BH226" s="154">
        <f t="shared" si="57"/>
        <v>0</v>
      </c>
      <c r="BI226" s="154">
        <f t="shared" si="58"/>
        <v>0</v>
      </c>
      <c r="BJ226" s="18" t="s">
        <v>20</v>
      </c>
      <c r="BK226" s="154">
        <f t="shared" si="59"/>
        <v>0</v>
      </c>
      <c r="BL226" s="18" t="s">
        <v>241</v>
      </c>
      <c r="BM226" s="18" t="s">
        <v>510</v>
      </c>
    </row>
    <row r="227" spans="2:65" s="1" customFormat="1" ht="31.5" customHeight="1">
      <c r="B227" s="145"/>
      <c r="C227" s="146" t="s">
        <v>511</v>
      </c>
      <c r="D227" s="146" t="s">
        <v>183</v>
      </c>
      <c r="E227" s="147" t="s">
        <v>512</v>
      </c>
      <c r="F227" s="219" t="s">
        <v>513</v>
      </c>
      <c r="G227" s="219"/>
      <c r="H227" s="219"/>
      <c r="I227" s="219"/>
      <c r="J227" s="148" t="s">
        <v>186</v>
      </c>
      <c r="K227" s="149">
        <v>13.696</v>
      </c>
      <c r="L227" s="220"/>
      <c r="M227" s="220"/>
      <c r="N227" s="220">
        <f t="shared" si="50"/>
        <v>0</v>
      </c>
      <c r="O227" s="220"/>
      <c r="P227" s="220"/>
      <c r="Q227" s="220"/>
      <c r="R227" s="150"/>
      <c r="T227" s="151" t="s">
        <v>5</v>
      </c>
      <c r="U227" s="41" t="s">
        <v>39</v>
      </c>
      <c r="V227" s="152">
        <v>0</v>
      </c>
      <c r="W227" s="152">
        <f t="shared" si="51"/>
        <v>0</v>
      </c>
      <c r="X227" s="152">
        <v>1.2659999999999999E-2</v>
      </c>
      <c r="Y227" s="152">
        <f t="shared" si="52"/>
        <v>0.17339135999999999</v>
      </c>
      <c r="Z227" s="152">
        <v>0</v>
      </c>
      <c r="AA227" s="153">
        <f t="shared" si="53"/>
        <v>0</v>
      </c>
      <c r="AR227" s="18" t="s">
        <v>241</v>
      </c>
      <c r="AT227" s="18" t="s">
        <v>183</v>
      </c>
      <c r="AU227" s="18" t="s">
        <v>85</v>
      </c>
      <c r="AY227" s="18" t="s">
        <v>182</v>
      </c>
      <c r="BE227" s="154">
        <f t="shared" si="54"/>
        <v>0</v>
      </c>
      <c r="BF227" s="154">
        <f t="shared" si="55"/>
        <v>0</v>
      </c>
      <c r="BG227" s="154">
        <f t="shared" si="56"/>
        <v>0</v>
      </c>
      <c r="BH227" s="154">
        <f t="shared" si="57"/>
        <v>0</v>
      </c>
      <c r="BI227" s="154">
        <f t="shared" si="58"/>
        <v>0</v>
      </c>
      <c r="BJ227" s="18" t="s">
        <v>20</v>
      </c>
      <c r="BK227" s="154">
        <f t="shared" si="59"/>
        <v>0</v>
      </c>
      <c r="BL227" s="18" t="s">
        <v>241</v>
      </c>
      <c r="BM227" s="18" t="s">
        <v>514</v>
      </c>
    </row>
    <row r="228" spans="2:65" s="1" customFormat="1" ht="44.25" customHeight="1">
      <c r="B228" s="145"/>
      <c r="C228" s="146" t="s">
        <v>515</v>
      </c>
      <c r="D228" s="146" t="s">
        <v>183</v>
      </c>
      <c r="E228" s="147" t="s">
        <v>516</v>
      </c>
      <c r="F228" s="219" t="s">
        <v>517</v>
      </c>
      <c r="G228" s="219"/>
      <c r="H228" s="219"/>
      <c r="I228" s="219"/>
      <c r="J228" s="148" t="s">
        <v>445</v>
      </c>
      <c r="K228" s="149">
        <v>3297.6</v>
      </c>
      <c r="L228" s="220"/>
      <c r="M228" s="220"/>
      <c r="N228" s="220">
        <f t="shared" si="50"/>
        <v>0</v>
      </c>
      <c r="O228" s="220"/>
      <c r="P228" s="220"/>
      <c r="Q228" s="220"/>
      <c r="R228" s="150"/>
      <c r="T228" s="151" t="s">
        <v>5</v>
      </c>
      <c r="U228" s="41" t="s">
        <v>39</v>
      </c>
      <c r="V228" s="152">
        <v>0.17499999999999999</v>
      </c>
      <c r="W228" s="152">
        <f t="shared" si="51"/>
        <v>577.07999999999993</v>
      </c>
      <c r="X228" s="152">
        <v>0</v>
      </c>
      <c r="Y228" s="152">
        <f t="shared" si="52"/>
        <v>0</v>
      </c>
      <c r="Z228" s="152">
        <v>0</v>
      </c>
      <c r="AA228" s="153">
        <f t="shared" si="53"/>
        <v>0</v>
      </c>
      <c r="AR228" s="18" t="s">
        <v>241</v>
      </c>
      <c r="AT228" s="18" t="s">
        <v>183</v>
      </c>
      <c r="AU228" s="18" t="s">
        <v>85</v>
      </c>
      <c r="AY228" s="18" t="s">
        <v>182</v>
      </c>
      <c r="BE228" s="154">
        <f t="shared" si="54"/>
        <v>0</v>
      </c>
      <c r="BF228" s="154">
        <f t="shared" si="55"/>
        <v>0</v>
      </c>
      <c r="BG228" s="154">
        <f t="shared" si="56"/>
        <v>0</v>
      </c>
      <c r="BH228" s="154">
        <f t="shared" si="57"/>
        <v>0</v>
      </c>
      <c r="BI228" s="154">
        <f t="shared" si="58"/>
        <v>0</v>
      </c>
      <c r="BJ228" s="18" t="s">
        <v>20</v>
      </c>
      <c r="BK228" s="154">
        <f t="shared" si="59"/>
        <v>0</v>
      </c>
      <c r="BL228" s="18" t="s">
        <v>241</v>
      </c>
      <c r="BM228" s="18" t="s">
        <v>518</v>
      </c>
    </row>
    <row r="229" spans="2:65" s="1" customFormat="1" ht="22.5" customHeight="1">
      <c r="B229" s="145"/>
      <c r="C229" s="155" t="s">
        <v>519</v>
      </c>
      <c r="D229" s="155" t="s">
        <v>327</v>
      </c>
      <c r="E229" s="156" t="s">
        <v>500</v>
      </c>
      <c r="F229" s="226" t="s">
        <v>501</v>
      </c>
      <c r="G229" s="226"/>
      <c r="H229" s="226"/>
      <c r="I229" s="226"/>
      <c r="J229" s="157" t="s">
        <v>186</v>
      </c>
      <c r="K229" s="158">
        <v>143.643</v>
      </c>
      <c r="L229" s="227"/>
      <c r="M229" s="227"/>
      <c r="N229" s="227">
        <f t="shared" si="50"/>
        <v>0</v>
      </c>
      <c r="O229" s="220"/>
      <c r="P229" s="220"/>
      <c r="Q229" s="220"/>
      <c r="R229" s="150"/>
      <c r="T229" s="151" t="s">
        <v>5</v>
      </c>
      <c r="U229" s="41" t="s">
        <v>39</v>
      </c>
      <c r="V229" s="152">
        <v>0</v>
      </c>
      <c r="W229" s="152">
        <f t="shared" si="51"/>
        <v>0</v>
      </c>
      <c r="X229" s="152">
        <v>0.55000000000000004</v>
      </c>
      <c r="Y229" s="152">
        <f t="shared" si="52"/>
        <v>79.003650000000007</v>
      </c>
      <c r="Z229" s="152">
        <v>0</v>
      </c>
      <c r="AA229" s="153">
        <f t="shared" si="53"/>
        <v>0</v>
      </c>
      <c r="AR229" s="18" t="s">
        <v>306</v>
      </c>
      <c r="AT229" s="18" t="s">
        <v>327</v>
      </c>
      <c r="AU229" s="18" t="s">
        <v>85</v>
      </c>
      <c r="AY229" s="18" t="s">
        <v>182</v>
      </c>
      <c r="BE229" s="154">
        <f t="shared" si="54"/>
        <v>0</v>
      </c>
      <c r="BF229" s="154">
        <f t="shared" si="55"/>
        <v>0</v>
      </c>
      <c r="BG229" s="154">
        <f t="shared" si="56"/>
        <v>0</v>
      </c>
      <c r="BH229" s="154">
        <f t="shared" si="57"/>
        <v>0</v>
      </c>
      <c r="BI229" s="154">
        <f t="shared" si="58"/>
        <v>0</v>
      </c>
      <c r="BJ229" s="18" t="s">
        <v>20</v>
      </c>
      <c r="BK229" s="154">
        <f t="shared" si="59"/>
        <v>0</v>
      </c>
      <c r="BL229" s="18" t="s">
        <v>241</v>
      </c>
      <c r="BM229" s="18" t="s">
        <v>520</v>
      </c>
    </row>
    <row r="230" spans="2:65" s="1" customFormat="1" ht="31.5" customHeight="1">
      <c r="B230" s="145"/>
      <c r="C230" s="146" t="s">
        <v>521</v>
      </c>
      <c r="D230" s="146" t="s">
        <v>183</v>
      </c>
      <c r="E230" s="147" t="s">
        <v>522</v>
      </c>
      <c r="F230" s="219" t="s">
        <v>523</v>
      </c>
      <c r="G230" s="219"/>
      <c r="H230" s="219"/>
      <c r="I230" s="219"/>
      <c r="J230" s="148" t="s">
        <v>186</v>
      </c>
      <c r="K230" s="149">
        <v>143.643</v>
      </c>
      <c r="L230" s="220"/>
      <c r="M230" s="220"/>
      <c r="N230" s="220">
        <f t="shared" si="50"/>
        <v>0</v>
      </c>
      <c r="O230" s="220"/>
      <c r="P230" s="220"/>
      <c r="Q230" s="220"/>
      <c r="R230" s="150"/>
      <c r="T230" s="151" t="s">
        <v>5</v>
      </c>
      <c r="U230" s="41" t="s">
        <v>39</v>
      </c>
      <c r="V230" s="152">
        <v>0</v>
      </c>
      <c r="W230" s="152">
        <f t="shared" si="51"/>
        <v>0</v>
      </c>
      <c r="X230" s="152">
        <v>2.3369999999999998E-2</v>
      </c>
      <c r="Y230" s="152">
        <f t="shared" si="52"/>
        <v>3.3569369099999999</v>
      </c>
      <c r="Z230" s="152">
        <v>0</v>
      </c>
      <c r="AA230" s="153">
        <f t="shared" si="53"/>
        <v>0</v>
      </c>
      <c r="AR230" s="18" t="s">
        <v>241</v>
      </c>
      <c r="AT230" s="18" t="s">
        <v>183</v>
      </c>
      <c r="AU230" s="18" t="s">
        <v>85</v>
      </c>
      <c r="AY230" s="18" t="s">
        <v>182</v>
      </c>
      <c r="BE230" s="154">
        <f t="shared" si="54"/>
        <v>0</v>
      </c>
      <c r="BF230" s="154">
        <f t="shared" si="55"/>
        <v>0</v>
      </c>
      <c r="BG230" s="154">
        <f t="shared" si="56"/>
        <v>0</v>
      </c>
      <c r="BH230" s="154">
        <f t="shared" si="57"/>
        <v>0</v>
      </c>
      <c r="BI230" s="154">
        <f t="shared" si="58"/>
        <v>0</v>
      </c>
      <c r="BJ230" s="18" t="s">
        <v>20</v>
      </c>
      <c r="BK230" s="154">
        <f t="shared" si="59"/>
        <v>0</v>
      </c>
      <c r="BL230" s="18" t="s">
        <v>241</v>
      </c>
      <c r="BM230" s="18" t="s">
        <v>524</v>
      </c>
    </row>
    <row r="231" spans="2:65" s="1" customFormat="1" ht="31.5" customHeight="1">
      <c r="B231" s="145"/>
      <c r="C231" s="146" t="s">
        <v>525</v>
      </c>
      <c r="D231" s="146" t="s">
        <v>183</v>
      </c>
      <c r="E231" s="147" t="s">
        <v>526</v>
      </c>
      <c r="F231" s="219" t="s">
        <v>527</v>
      </c>
      <c r="G231" s="219"/>
      <c r="H231" s="219"/>
      <c r="I231" s="219"/>
      <c r="J231" s="148" t="s">
        <v>528</v>
      </c>
      <c r="K231" s="149">
        <v>15230.954</v>
      </c>
      <c r="L231" s="220"/>
      <c r="M231" s="220"/>
      <c r="N231" s="220">
        <f t="shared" si="50"/>
        <v>0</v>
      </c>
      <c r="O231" s="220"/>
      <c r="P231" s="220"/>
      <c r="Q231" s="220"/>
      <c r="R231" s="150"/>
      <c r="T231" s="151" t="s">
        <v>5</v>
      </c>
      <c r="U231" s="41" t="s">
        <v>39</v>
      </c>
      <c r="V231" s="152">
        <v>0</v>
      </c>
      <c r="W231" s="152">
        <f t="shared" si="51"/>
        <v>0</v>
      </c>
      <c r="X231" s="152">
        <v>0</v>
      </c>
      <c r="Y231" s="152">
        <f t="shared" si="52"/>
        <v>0</v>
      </c>
      <c r="Z231" s="152">
        <v>0</v>
      </c>
      <c r="AA231" s="153">
        <f t="shared" si="53"/>
        <v>0</v>
      </c>
      <c r="AR231" s="18" t="s">
        <v>241</v>
      </c>
      <c r="AT231" s="18" t="s">
        <v>183</v>
      </c>
      <c r="AU231" s="18" t="s">
        <v>85</v>
      </c>
      <c r="AY231" s="18" t="s">
        <v>182</v>
      </c>
      <c r="BE231" s="154">
        <f t="shared" si="54"/>
        <v>0</v>
      </c>
      <c r="BF231" s="154">
        <f t="shared" si="55"/>
        <v>0</v>
      </c>
      <c r="BG231" s="154">
        <f t="shared" si="56"/>
        <v>0</v>
      </c>
      <c r="BH231" s="154">
        <f t="shared" si="57"/>
        <v>0</v>
      </c>
      <c r="BI231" s="154">
        <f t="shared" si="58"/>
        <v>0</v>
      </c>
      <c r="BJ231" s="18" t="s">
        <v>20</v>
      </c>
      <c r="BK231" s="154">
        <f t="shared" si="59"/>
        <v>0</v>
      </c>
      <c r="BL231" s="18" t="s">
        <v>241</v>
      </c>
      <c r="BM231" s="18" t="s">
        <v>529</v>
      </c>
    </row>
    <row r="232" spans="2:65" s="10" customFormat="1" ht="29.85" customHeight="1">
      <c r="B232" s="134"/>
      <c r="C232" s="135"/>
      <c r="D232" s="144" t="s">
        <v>160</v>
      </c>
      <c r="E232" s="144"/>
      <c r="F232" s="144"/>
      <c r="G232" s="144"/>
      <c r="H232" s="144"/>
      <c r="I232" s="144"/>
      <c r="J232" s="144"/>
      <c r="K232" s="144"/>
      <c r="L232" s="144"/>
      <c r="M232" s="144"/>
      <c r="N232" s="228">
        <f>BK232</f>
        <v>0</v>
      </c>
      <c r="O232" s="229"/>
      <c r="P232" s="229"/>
      <c r="Q232" s="229"/>
      <c r="R232" s="137"/>
      <c r="T232" s="138"/>
      <c r="U232" s="135"/>
      <c r="V232" s="135"/>
      <c r="W232" s="139">
        <f>SUM(W233:W234)</f>
        <v>740.50240000000008</v>
      </c>
      <c r="X232" s="135"/>
      <c r="Y232" s="139">
        <f>SUM(Y233:Y234)</f>
        <v>0</v>
      </c>
      <c r="Z232" s="135"/>
      <c r="AA232" s="140">
        <f>SUM(AA233:AA234)</f>
        <v>0</v>
      </c>
      <c r="AR232" s="141" t="s">
        <v>85</v>
      </c>
      <c r="AT232" s="142" t="s">
        <v>73</v>
      </c>
      <c r="AU232" s="142" t="s">
        <v>20</v>
      </c>
      <c r="AY232" s="141" t="s">
        <v>182</v>
      </c>
      <c r="BK232" s="143">
        <f>SUM(BK233:BK234)</f>
        <v>0</v>
      </c>
    </row>
    <row r="233" spans="2:65" s="1" customFormat="1" ht="44.25" customHeight="1">
      <c r="B233" s="145"/>
      <c r="C233" s="146" t="s">
        <v>530</v>
      </c>
      <c r="D233" s="146" t="s">
        <v>183</v>
      </c>
      <c r="E233" s="147" t="s">
        <v>531</v>
      </c>
      <c r="F233" s="219" t="s">
        <v>532</v>
      </c>
      <c r="G233" s="219"/>
      <c r="H233" s="219"/>
      <c r="I233" s="219"/>
      <c r="J233" s="148" t="s">
        <v>445</v>
      </c>
      <c r="K233" s="149">
        <v>617.6</v>
      </c>
      <c r="L233" s="220"/>
      <c r="M233" s="220"/>
      <c r="N233" s="220">
        <f>ROUND(L233*K233,2)</f>
        <v>0</v>
      </c>
      <c r="O233" s="220"/>
      <c r="P233" s="220"/>
      <c r="Q233" s="220"/>
      <c r="R233" s="150"/>
      <c r="T233" s="151" t="s">
        <v>5</v>
      </c>
      <c r="U233" s="41" t="s">
        <v>39</v>
      </c>
      <c r="V233" s="152">
        <v>1.1990000000000001</v>
      </c>
      <c r="W233" s="152">
        <f>V233*K233</f>
        <v>740.50240000000008</v>
      </c>
      <c r="X233" s="152">
        <v>0</v>
      </c>
      <c r="Y233" s="152">
        <f>X233*K233</f>
        <v>0</v>
      </c>
      <c r="Z233" s="152">
        <v>0</v>
      </c>
      <c r="AA233" s="153">
        <f>Z233*K233</f>
        <v>0</v>
      </c>
      <c r="AR233" s="18" t="s">
        <v>241</v>
      </c>
      <c r="AT233" s="18" t="s">
        <v>183</v>
      </c>
      <c r="AU233" s="18" t="s">
        <v>85</v>
      </c>
      <c r="AY233" s="18" t="s">
        <v>182</v>
      </c>
      <c r="BE233" s="154">
        <f>IF(U233="základní",N233,0)</f>
        <v>0</v>
      </c>
      <c r="BF233" s="154">
        <f>IF(U233="snížená",N233,0)</f>
        <v>0</v>
      </c>
      <c r="BG233" s="154">
        <f>IF(U233="zákl. přenesená",N233,0)</f>
        <v>0</v>
      </c>
      <c r="BH233" s="154">
        <f>IF(U233="sníž. přenesená",N233,0)</f>
        <v>0</v>
      </c>
      <c r="BI233" s="154">
        <f>IF(U233="nulová",N233,0)</f>
        <v>0</v>
      </c>
      <c r="BJ233" s="18" t="s">
        <v>20</v>
      </c>
      <c r="BK233" s="154">
        <f>ROUND(L233*K233,2)</f>
        <v>0</v>
      </c>
      <c r="BL233" s="18" t="s">
        <v>241</v>
      </c>
      <c r="BM233" s="18" t="s">
        <v>533</v>
      </c>
    </row>
    <row r="234" spans="2:65" s="1" customFormat="1" ht="22.5" customHeight="1">
      <c r="B234" s="145"/>
      <c r="C234" s="155" t="s">
        <v>534</v>
      </c>
      <c r="D234" s="155" t="s">
        <v>327</v>
      </c>
      <c r="E234" s="156" t="s">
        <v>535</v>
      </c>
      <c r="F234" s="226" t="s">
        <v>536</v>
      </c>
      <c r="G234" s="226"/>
      <c r="H234" s="226"/>
      <c r="I234" s="226"/>
      <c r="J234" s="157" t="s">
        <v>537</v>
      </c>
      <c r="K234" s="158">
        <v>32</v>
      </c>
      <c r="L234" s="227"/>
      <c r="M234" s="227"/>
      <c r="N234" s="227">
        <f>ROUND(L234*K234,2)</f>
        <v>0</v>
      </c>
      <c r="O234" s="220"/>
      <c r="P234" s="220"/>
      <c r="Q234" s="220"/>
      <c r="R234" s="150"/>
      <c r="T234" s="151" t="s">
        <v>5</v>
      </c>
      <c r="U234" s="41" t="s">
        <v>39</v>
      </c>
      <c r="V234" s="152">
        <v>0</v>
      </c>
      <c r="W234" s="152">
        <f>V234*K234</f>
        <v>0</v>
      </c>
      <c r="X234" s="152">
        <v>0</v>
      </c>
      <c r="Y234" s="152">
        <f>X234*K234</f>
        <v>0</v>
      </c>
      <c r="Z234" s="152">
        <v>0</v>
      </c>
      <c r="AA234" s="153">
        <f>Z234*K234</f>
        <v>0</v>
      </c>
      <c r="AR234" s="18" t="s">
        <v>306</v>
      </c>
      <c r="AT234" s="18" t="s">
        <v>327</v>
      </c>
      <c r="AU234" s="18" t="s">
        <v>85</v>
      </c>
      <c r="AY234" s="18" t="s">
        <v>182</v>
      </c>
      <c r="BE234" s="154">
        <f>IF(U234="základní",N234,0)</f>
        <v>0</v>
      </c>
      <c r="BF234" s="154">
        <f>IF(U234="snížená",N234,0)</f>
        <v>0</v>
      </c>
      <c r="BG234" s="154">
        <f>IF(U234="zákl. přenesená",N234,0)</f>
        <v>0</v>
      </c>
      <c r="BH234" s="154">
        <f>IF(U234="sníž. přenesená",N234,0)</f>
        <v>0</v>
      </c>
      <c r="BI234" s="154">
        <f>IF(U234="nulová",N234,0)</f>
        <v>0</v>
      </c>
      <c r="BJ234" s="18" t="s">
        <v>20</v>
      </c>
      <c r="BK234" s="154">
        <f>ROUND(L234*K234,2)</f>
        <v>0</v>
      </c>
      <c r="BL234" s="18" t="s">
        <v>241</v>
      </c>
      <c r="BM234" s="18" t="s">
        <v>538</v>
      </c>
    </row>
    <row r="235" spans="2:65" s="10" customFormat="1" ht="29.85" customHeight="1">
      <c r="B235" s="134"/>
      <c r="C235" s="135"/>
      <c r="D235" s="144" t="s">
        <v>161</v>
      </c>
      <c r="E235" s="144"/>
      <c r="F235" s="144"/>
      <c r="G235" s="144"/>
      <c r="H235" s="144"/>
      <c r="I235" s="144"/>
      <c r="J235" s="144"/>
      <c r="K235" s="144"/>
      <c r="L235" s="144"/>
      <c r="M235" s="144"/>
      <c r="N235" s="228">
        <f>BK235</f>
        <v>0</v>
      </c>
      <c r="O235" s="229"/>
      <c r="P235" s="229"/>
      <c r="Q235" s="229"/>
      <c r="R235" s="137"/>
      <c r="T235" s="138"/>
      <c r="U235" s="135"/>
      <c r="V235" s="135"/>
      <c r="W235" s="139">
        <f>SUM(W236:W243)</f>
        <v>191.60617999999999</v>
      </c>
      <c r="X235" s="135"/>
      <c r="Y235" s="139">
        <f>SUM(Y236:Y243)</f>
        <v>2.138747392</v>
      </c>
      <c r="Z235" s="135"/>
      <c r="AA235" s="140">
        <f>SUM(AA236:AA243)</f>
        <v>0</v>
      </c>
      <c r="AR235" s="141" t="s">
        <v>85</v>
      </c>
      <c r="AT235" s="142" t="s">
        <v>73</v>
      </c>
      <c r="AU235" s="142" t="s">
        <v>20</v>
      </c>
      <c r="AY235" s="141" t="s">
        <v>182</v>
      </c>
      <c r="BK235" s="143">
        <f>SUM(BK236:BK243)</f>
        <v>0</v>
      </c>
    </row>
    <row r="236" spans="2:65" s="1" customFormat="1" ht="31.5" customHeight="1">
      <c r="B236" s="145"/>
      <c r="C236" s="146" t="s">
        <v>539</v>
      </c>
      <c r="D236" s="146" t="s">
        <v>183</v>
      </c>
      <c r="E236" s="147" t="s">
        <v>540</v>
      </c>
      <c r="F236" s="219" t="s">
        <v>541</v>
      </c>
      <c r="G236" s="219"/>
      <c r="H236" s="219"/>
      <c r="I236" s="219"/>
      <c r="J236" s="148" t="s">
        <v>445</v>
      </c>
      <c r="K236" s="149">
        <v>183.2</v>
      </c>
      <c r="L236" s="220"/>
      <c r="M236" s="220"/>
      <c r="N236" s="220">
        <f t="shared" ref="N236:N243" si="60">ROUND(L236*K236,2)</f>
        <v>0</v>
      </c>
      <c r="O236" s="220"/>
      <c r="P236" s="220"/>
      <c r="Q236" s="220"/>
      <c r="R236" s="150"/>
      <c r="T236" s="151" t="s">
        <v>5</v>
      </c>
      <c r="U236" s="41" t="s">
        <v>39</v>
      </c>
      <c r="V236" s="152">
        <v>0.104</v>
      </c>
      <c r="W236" s="152">
        <f t="shared" ref="W236:W243" si="61">V236*K236</f>
        <v>19.052799999999998</v>
      </c>
      <c r="X236" s="152">
        <v>2.1900000000000001E-3</v>
      </c>
      <c r="Y236" s="152">
        <f t="shared" ref="Y236:Y243" si="62">X236*K236</f>
        <v>0.40120800000000001</v>
      </c>
      <c r="Z236" s="152">
        <v>0</v>
      </c>
      <c r="AA236" s="153">
        <f t="shared" ref="AA236:AA243" si="63">Z236*K236</f>
        <v>0</v>
      </c>
      <c r="AR236" s="18" t="s">
        <v>241</v>
      </c>
      <c r="AT236" s="18" t="s">
        <v>183</v>
      </c>
      <c r="AU236" s="18" t="s">
        <v>85</v>
      </c>
      <c r="AY236" s="18" t="s">
        <v>182</v>
      </c>
      <c r="BE236" s="154">
        <f t="shared" ref="BE236:BE243" si="64">IF(U236="základní",N236,0)</f>
        <v>0</v>
      </c>
      <c r="BF236" s="154">
        <f t="shared" ref="BF236:BF243" si="65">IF(U236="snížená",N236,0)</f>
        <v>0</v>
      </c>
      <c r="BG236" s="154">
        <f t="shared" ref="BG236:BG243" si="66">IF(U236="zákl. přenesená",N236,0)</f>
        <v>0</v>
      </c>
      <c r="BH236" s="154">
        <f t="shared" ref="BH236:BH243" si="67">IF(U236="sníž. přenesená",N236,0)</f>
        <v>0</v>
      </c>
      <c r="BI236" s="154">
        <f t="shared" ref="BI236:BI243" si="68">IF(U236="nulová",N236,0)</f>
        <v>0</v>
      </c>
      <c r="BJ236" s="18" t="s">
        <v>20</v>
      </c>
      <c r="BK236" s="154">
        <f t="shared" ref="BK236:BK243" si="69">ROUND(L236*K236,2)</f>
        <v>0</v>
      </c>
      <c r="BL236" s="18" t="s">
        <v>241</v>
      </c>
      <c r="BM236" s="18" t="s">
        <v>542</v>
      </c>
    </row>
    <row r="237" spans="2:65" s="1" customFormat="1" ht="44.25" customHeight="1">
      <c r="B237" s="145"/>
      <c r="C237" s="146" t="s">
        <v>543</v>
      </c>
      <c r="D237" s="146" t="s">
        <v>183</v>
      </c>
      <c r="E237" s="147" t="s">
        <v>544</v>
      </c>
      <c r="F237" s="219" t="s">
        <v>545</v>
      </c>
      <c r="G237" s="219"/>
      <c r="H237" s="219"/>
      <c r="I237" s="219"/>
      <c r="J237" s="148" t="s">
        <v>445</v>
      </c>
      <c r="K237" s="149">
        <v>8</v>
      </c>
      <c r="L237" s="220"/>
      <c r="M237" s="220"/>
      <c r="N237" s="220">
        <f t="shared" si="60"/>
        <v>0</v>
      </c>
      <c r="O237" s="220"/>
      <c r="P237" s="220"/>
      <c r="Q237" s="220"/>
      <c r="R237" s="150"/>
      <c r="T237" s="151" t="s">
        <v>5</v>
      </c>
      <c r="U237" s="41" t="s">
        <v>39</v>
      </c>
      <c r="V237" s="152">
        <v>0.35099999999999998</v>
      </c>
      <c r="W237" s="152">
        <f t="shared" si="61"/>
        <v>2.8079999999999998</v>
      </c>
      <c r="X237" s="152">
        <v>4.3185000000000003E-3</v>
      </c>
      <c r="Y237" s="152">
        <f t="shared" si="62"/>
        <v>3.4548000000000002E-2</v>
      </c>
      <c r="Z237" s="152">
        <v>0</v>
      </c>
      <c r="AA237" s="153">
        <f t="shared" si="63"/>
        <v>0</v>
      </c>
      <c r="AR237" s="18" t="s">
        <v>241</v>
      </c>
      <c r="AT237" s="18" t="s">
        <v>183</v>
      </c>
      <c r="AU237" s="18" t="s">
        <v>85</v>
      </c>
      <c r="AY237" s="18" t="s">
        <v>182</v>
      </c>
      <c r="BE237" s="154">
        <f t="shared" si="64"/>
        <v>0</v>
      </c>
      <c r="BF237" s="154">
        <f t="shared" si="65"/>
        <v>0</v>
      </c>
      <c r="BG237" s="154">
        <f t="shared" si="66"/>
        <v>0</v>
      </c>
      <c r="BH237" s="154">
        <f t="shared" si="67"/>
        <v>0</v>
      </c>
      <c r="BI237" s="154">
        <f t="shared" si="68"/>
        <v>0</v>
      </c>
      <c r="BJ237" s="18" t="s">
        <v>20</v>
      </c>
      <c r="BK237" s="154">
        <f t="shared" si="69"/>
        <v>0</v>
      </c>
      <c r="BL237" s="18" t="s">
        <v>241</v>
      </c>
      <c r="BM237" s="18" t="s">
        <v>546</v>
      </c>
    </row>
    <row r="238" spans="2:65" s="1" customFormat="1" ht="31.5" customHeight="1">
      <c r="B238" s="145"/>
      <c r="C238" s="146" t="s">
        <v>547</v>
      </c>
      <c r="D238" s="146" t="s">
        <v>183</v>
      </c>
      <c r="E238" s="147" t="s">
        <v>548</v>
      </c>
      <c r="F238" s="219" t="s">
        <v>549</v>
      </c>
      <c r="G238" s="219"/>
      <c r="H238" s="219"/>
      <c r="I238" s="219"/>
      <c r="J238" s="148" t="s">
        <v>445</v>
      </c>
      <c r="K238" s="149">
        <v>80</v>
      </c>
      <c r="L238" s="220"/>
      <c r="M238" s="220"/>
      <c r="N238" s="220">
        <f t="shared" si="60"/>
        <v>0</v>
      </c>
      <c r="O238" s="220"/>
      <c r="P238" s="220"/>
      <c r="Q238" s="220"/>
      <c r="R238" s="150"/>
      <c r="T238" s="151" t="s">
        <v>5</v>
      </c>
      <c r="U238" s="41" t="s">
        <v>39</v>
      </c>
      <c r="V238" s="152">
        <v>0.30499999999999999</v>
      </c>
      <c r="W238" s="152">
        <f t="shared" si="61"/>
        <v>24.4</v>
      </c>
      <c r="X238" s="152">
        <v>2.8812500000000001E-3</v>
      </c>
      <c r="Y238" s="152">
        <f t="shared" si="62"/>
        <v>0.23050000000000001</v>
      </c>
      <c r="Z238" s="152">
        <v>0</v>
      </c>
      <c r="AA238" s="153">
        <f t="shared" si="63"/>
        <v>0</v>
      </c>
      <c r="AR238" s="18" t="s">
        <v>241</v>
      </c>
      <c r="AT238" s="18" t="s">
        <v>183</v>
      </c>
      <c r="AU238" s="18" t="s">
        <v>85</v>
      </c>
      <c r="AY238" s="18" t="s">
        <v>182</v>
      </c>
      <c r="BE238" s="154">
        <f t="shared" si="64"/>
        <v>0</v>
      </c>
      <c r="BF238" s="154">
        <f t="shared" si="65"/>
        <v>0</v>
      </c>
      <c r="BG238" s="154">
        <f t="shared" si="66"/>
        <v>0</v>
      </c>
      <c r="BH238" s="154">
        <f t="shared" si="67"/>
        <v>0</v>
      </c>
      <c r="BI238" s="154">
        <f t="shared" si="68"/>
        <v>0</v>
      </c>
      <c r="BJ238" s="18" t="s">
        <v>20</v>
      </c>
      <c r="BK238" s="154">
        <f t="shared" si="69"/>
        <v>0</v>
      </c>
      <c r="BL238" s="18" t="s">
        <v>241</v>
      </c>
      <c r="BM238" s="18" t="s">
        <v>550</v>
      </c>
    </row>
    <row r="239" spans="2:65" s="1" customFormat="1" ht="44.25" customHeight="1">
      <c r="B239" s="145"/>
      <c r="C239" s="146" t="s">
        <v>551</v>
      </c>
      <c r="D239" s="146" t="s">
        <v>183</v>
      </c>
      <c r="E239" s="147" t="s">
        <v>552</v>
      </c>
      <c r="F239" s="219" t="s">
        <v>553</v>
      </c>
      <c r="G239" s="219"/>
      <c r="H239" s="219"/>
      <c r="I239" s="219"/>
      <c r="J239" s="148" t="s">
        <v>445</v>
      </c>
      <c r="K239" s="149">
        <v>183.2</v>
      </c>
      <c r="L239" s="220"/>
      <c r="M239" s="220"/>
      <c r="N239" s="220">
        <f t="shared" si="60"/>
        <v>0</v>
      </c>
      <c r="O239" s="220"/>
      <c r="P239" s="220"/>
      <c r="Q239" s="220"/>
      <c r="R239" s="150"/>
      <c r="T239" s="151" t="s">
        <v>5</v>
      </c>
      <c r="U239" s="41" t="s">
        <v>39</v>
      </c>
      <c r="V239" s="152">
        <v>0.26</v>
      </c>
      <c r="W239" s="152">
        <f t="shared" si="61"/>
        <v>47.631999999999998</v>
      </c>
      <c r="X239" s="152">
        <v>2.8900000000000002E-3</v>
      </c>
      <c r="Y239" s="152">
        <f t="shared" si="62"/>
        <v>0.52944800000000003</v>
      </c>
      <c r="Z239" s="152">
        <v>0</v>
      </c>
      <c r="AA239" s="153">
        <f t="shared" si="63"/>
        <v>0</v>
      </c>
      <c r="AR239" s="18" t="s">
        <v>241</v>
      </c>
      <c r="AT239" s="18" t="s">
        <v>183</v>
      </c>
      <c r="AU239" s="18" t="s">
        <v>85</v>
      </c>
      <c r="AY239" s="18" t="s">
        <v>182</v>
      </c>
      <c r="BE239" s="154">
        <f t="shared" si="64"/>
        <v>0</v>
      </c>
      <c r="BF239" s="154">
        <f t="shared" si="65"/>
        <v>0</v>
      </c>
      <c r="BG239" s="154">
        <f t="shared" si="66"/>
        <v>0</v>
      </c>
      <c r="BH239" s="154">
        <f t="shared" si="67"/>
        <v>0</v>
      </c>
      <c r="BI239" s="154">
        <f t="shared" si="68"/>
        <v>0</v>
      </c>
      <c r="BJ239" s="18" t="s">
        <v>20</v>
      </c>
      <c r="BK239" s="154">
        <f t="shared" si="69"/>
        <v>0</v>
      </c>
      <c r="BL239" s="18" t="s">
        <v>241</v>
      </c>
      <c r="BM239" s="18" t="s">
        <v>554</v>
      </c>
    </row>
    <row r="240" spans="2:65" s="1" customFormat="1" ht="22.5" customHeight="1">
      <c r="B240" s="145"/>
      <c r="C240" s="146" t="s">
        <v>555</v>
      </c>
      <c r="D240" s="146" t="s">
        <v>183</v>
      </c>
      <c r="E240" s="147" t="s">
        <v>556</v>
      </c>
      <c r="F240" s="219" t="s">
        <v>557</v>
      </c>
      <c r="G240" s="219"/>
      <c r="H240" s="219"/>
      <c r="I240" s="219"/>
      <c r="J240" s="148" t="s">
        <v>445</v>
      </c>
      <c r="K240" s="149">
        <v>183.2</v>
      </c>
      <c r="L240" s="220"/>
      <c r="M240" s="220"/>
      <c r="N240" s="220">
        <f t="shared" si="60"/>
        <v>0</v>
      </c>
      <c r="O240" s="220"/>
      <c r="P240" s="220"/>
      <c r="Q240" s="220"/>
      <c r="R240" s="150"/>
      <c r="T240" s="151" t="s">
        <v>5</v>
      </c>
      <c r="U240" s="41" t="s">
        <v>39</v>
      </c>
      <c r="V240" s="152">
        <v>0.32200000000000001</v>
      </c>
      <c r="W240" s="152">
        <f t="shared" si="61"/>
        <v>58.990400000000001</v>
      </c>
      <c r="X240" s="152">
        <v>3.7970600000000001E-3</v>
      </c>
      <c r="Y240" s="152">
        <f t="shared" si="62"/>
        <v>0.69562139199999995</v>
      </c>
      <c r="Z240" s="152">
        <v>0</v>
      </c>
      <c r="AA240" s="153">
        <f t="shared" si="63"/>
        <v>0</v>
      </c>
      <c r="AR240" s="18" t="s">
        <v>241</v>
      </c>
      <c r="AT240" s="18" t="s">
        <v>183</v>
      </c>
      <c r="AU240" s="18" t="s">
        <v>85</v>
      </c>
      <c r="AY240" s="18" t="s">
        <v>182</v>
      </c>
      <c r="BE240" s="154">
        <f t="shared" si="64"/>
        <v>0</v>
      </c>
      <c r="BF240" s="154">
        <f t="shared" si="65"/>
        <v>0</v>
      </c>
      <c r="BG240" s="154">
        <f t="shared" si="66"/>
        <v>0</v>
      </c>
      <c r="BH240" s="154">
        <f t="shared" si="67"/>
        <v>0</v>
      </c>
      <c r="BI240" s="154">
        <f t="shared" si="68"/>
        <v>0</v>
      </c>
      <c r="BJ240" s="18" t="s">
        <v>20</v>
      </c>
      <c r="BK240" s="154">
        <f t="shared" si="69"/>
        <v>0</v>
      </c>
      <c r="BL240" s="18" t="s">
        <v>241</v>
      </c>
      <c r="BM240" s="18" t="s">
        <v>558</v>
      </c>
    </row>
    <row r="241" spans="2:65" s="1" customFormat="1" ht="31.5" customHeight="1">
      <c r="B241" s="145"/>
      <c r="C241" s="146" t="s">
        <v>559</v>
      </c>
      <c r="D241" s="146" t="s">
        <v>183</v>
      </c>
      <c r="E241" s="147" t="s">
        <v>560</v>
      </c>
      <c r="F241" s="219" t="s">
        <v>561</v>
      </c>
      <c r="G241" s="219"/>
      <c r="H241" s="219"/>
      <c r="I241" s="219"/>
      <c r="J241" s="148" t="s">
        <v>562</v>
      </c>
      <c r="K241" s="149">
        <v>14</v>
      </c>
      <c r="L241" s="220"/>
      <c r="M241" s="220"/>
      <c r="N241" s="220">
        <f t="shared" si="60"/>
        <v>0</v>
      </c>
      <c r="O241" s="220"/>
      <c r="P241" s="220"/>
      <c r="Q241" s="220"/>
      <c r="R241" s="150"/>
      <c r="T241" s="151" t="s">
        <v>5</v>
      </c>
      <c r="U241" s="41" t="s">
        <v>39</v>
      </c>
      <c r="V241" s="152">
        <v>0.45</v>
      </c>
      <c r="W241" s="152">
        <f t="shared" si="61"/>
        <v>6.3</v>
      </c>
      <c r="X241" s="152">
        <v>3.5699999999999998E-3</v>
      </c>
      <c r="Y241" s="152">
        <f t="shared" si="62"/>
        <v>4.9979999999999997E-2</v>
      </c>
      <c r="Z241" s="152">
        <v>0</v>
      </c>
      <c r="AA241" s="153">
        <f t="shared" si="63"/>
        <v>0</v>
      </c>
      <c r="AR241" s="18" t="s">
        <v>241</v>
      </c>
      <c r="AT241" s="18" t="s">
        <v>183</v>
      </c>
      <c r="AU241" s="18" t="s">
        <v>85</v>
      </c>
      <c r="AY241" s="18" t="s">
        <v>182</v>
      </c>
      <c r="BE241" s="154">
        <f t="shared" si="64"/>
        <v>0</v>
      </c>
      <c r="BF241" s="154">
        <f t="shared" si="65"/>
        <v>0</v>
      </c>
      <c r="BG241" s="154">
        <f t="shared" si="66"/>
        <v>0</v>
      </c>
      <c r="BH241" s="154">
        <f t="shared" si="67"/>
        <v>0</v>
      </c>
      <c r="BI241" s="154">
        <f t="shared" si="68"/>
        <v>0</v>
      </c>
      <c r="BJ241" s="18" t="s">
        <v>20</v>
      </c>
      <c r="BK241" s="154">
        <f t="shared" si="69"/>
        <v>0</v>
      </c>
      <c r="BL241" s="18" t="s">
        <v>241</v>
      </c>
      <c r="BM241" s="18" t="s">
        <v>563</v>
      </c>
    </row>
    <row r="242" spans="2:65" s="1" customFormat="1" ht="31.5" customHeight="1">
      <c r="B242" s="145"/>
      <c r="C242" s="146" t="s">
        <v>564</v>
      </c>
      <c r="D242" s="146" t="s">
        <v>183</v>
      </c>
      <c r="E242" s="147" t="s">
        <v>565</v>
      </c>
      <c r="F242" s="219" t="s">
        <v>566</v>
      </c>
      <c r="G242" s="219"/>
      <c r="H242" s="219"/>
      <c r="I242" s="219"/>
      <c r="J242" s="148" t="s">
        <v>445</v>
      </c>
      <c r="K242" s="149">
        <v>63</v>
      </c>
      <c r="L242" s="220"/>
      <c r="M242" s="220"/>
      <c r="N242" s="220">
        <f t="shared" si="60"/>
        <v>0</v>
      </c>
      <c r="O242" s="220"/>
      <c r="P242" s="220"/>
      <c r="Q242" s="220"/>
      <c r="R242" s="150"/>
      <c r="T242" s="151" t="s">
        <v>5</v>
      </c>
      <c r="U242" s="41" t="s">
        <v>39</v>
      </c>
      <c r="V242" s="152">
        <v>0.35099999999999998</v>
      </c>
      <c r="W242" s="152">
        <f t="shared" si="61"/>
        <v>22.113</v>
      </c>
      <c r="X242" s="152">
        <v>3.1340000000000001E-3</v>
      </c>
      <c r="Y242" s="152">
        <f t="shared" si="62"/>
        <v>0.19744200000000001</v>
      </c>
      <c r="Z242" s="152">
        <v>0</v>
      </c>
      <c r="AA242" s="153">
        <f t="shared" si="63"/>
        <v>0</v>
      </c>
      <c r="AR242" s="18" t="s">
        <v>241</v>
      </c>
      <c r="AT242" s="18" t="s">
        <v>183</v>
      </c>
      <c r="AU242" s="18" t="s">
        <v>85</v>
      </c>
      <c r="AY242" s="18" t="s">
        <v>182</v>
      </c>
      <c r="BE242" s="154">
        <f t="shared" si="64"/>
        <v>0</v>
      </c>
      <c r="BF242" s="154">
        <f t="shared" si="65"/>
        <v>0</v>
      </c>
      <c r="BG242" s="154">
        <f t="shared" si="66"/>
        <v>0</v>
      </c>
      <c r="BH242" s="154">
        <f t="shared" si="67"/>
        <v>0</v>
      </c>
      <c r="BI242" s="154">
        <f t="shared" si="68"/>
        <v>0</v>
      </c>
      <c r="BJ242" s="18" t="s">
        <v>20</v>
      </c>
      <c r="BK242" s="154">
        <f t="shared" si="69"/>
        <v>0</v>
      </c>
      <c r="BL242" s="18" t="s">
        <v>241</v>
      </c>
      <c r="BM242" s="18" t="s">
        <v>567</v>
      </c>
    </row>
    <row r="243" spans="2:65" s="1" customFormat="1" ht="31.5" customHeight="1">
      <c r="B243" s="145"/>
      <c r="C243" s="146" t="s">
        <v>568</v>
      </c>
      <c r="D243" s="146" t="s">
        <v>183</v>
      </c>
      <c r="E243" s="147" t="s">
        <v>569</v>
      </c>
      <c r="F243" s="219" t="s">
        <v>570</v>
      </c>
      <c r="G243" s="219"/>
      <c r="H243" s="219"/>
      <c r="I243" s="219"/>
      <c r="J243" s="148" t="s">
        <v>248</v>
      </c>
      <c r="K243" s="149">
        <v>2.1389999999999998</v>
      </c>
      <c r="L243" s="220"/>
      <c r="M243" s="220"/>
      <c r="N243" s="220">
        <f t="shared" si="60"/>
        <v>0</v>
      </c>
      <c r="O243" s="220"/>
      <c r="P243" s="220"/>
      <c r="Q243" s="220"/>
      <c r="R243" s="150"/>
      <c r="T243" s="151" t="s">
        <v>5</v>
      </c>
      <c r="U243" s="41" t="s">
        <v>39</v>
      </c>
      <c r="V243" s="152">
        <v>4.82</v>
      </c>
      <c r="W243" s="152">
        <f t="shared" si="61"/>
        <v>10.309979999999999</v>
      </c>
      <c r="X243" s="152">
        <v>0</v>
      </c>
      <c r="Y243" s="152">
        <f t="shared" si="62"/>
        <v>0</v>
      </c>
      <c r="Z243" s="152">
        <v>0</v>
      </c>
      <c r="AA243" s="153">
        <f t="shared" si="63"/>
        <v>0</v>
      </c>
      <c r="AR243" s="18" t="s">
        <v>241</v>
      </c>
      <c r="AT243" s="18" t="s">
        <v>183</v>
      </c>
      <c r="AU243" s="18" t="s">
        <v>85</v>
      </c>
      <c r="AY243" s="18" t="s">
        <v>182</v>
      </c>
      <c r="BE243" s="154">
        <f t="shared" si="64"/>
        <v>0</v>
      </c>
      <c r="BF243" s="154">
        <f t="shared" si="65"/>
        <v>0</v>
      </c>
      <c r="BG243" s="154">
        <f t="shared" si="66"/>
        <v>0</v>
      </c>
      <c r="BH243" s="154">
        <f t="shared" si="67"/>
        <v>0</v>
      </c>
      <c r="BI243" s="154">
        <f t="shared" si="68"/>
        <v>0</v>
      </c>
      <c r="BJ243" s="18" t="s">
        <v>20</v>
      </c>
      <c r="BK243" s="154">
        <f t="shared" si="69"/>
        <v>0</v>
      </c>
      <c r="BL243" s="18" t="s">
        <v>241</v>
      </c>
      <c r="BM243" s="18" t="s">
        <v>571</v>
      </c>
    </row>
    <row r="244" spans="2:65" s="10" customFormat="1" ht="29.85" customHeight="1">
      <c r="B244" s="134"/>
      <c r="C244" s="135"/>
      <c r="D244" s="144" t="s">
        <v>162</v>
      </c>
      <c r="E244" s="144"/>
      <c r="F244" s="144"/>
      <c r="G244" s="144"/>
      <c r="H244" s="144"/>
      <c r="I244" s="144"/>
      <c r="J244" s="144"/>
      <c r="K244" s="144"/>
      <c r="L244" s="144"/>
      <c r="M244" s="144"/>
      <c r="N244" s="228">
        <f>BK244</f>
        <v>0</v>
      </c>
      <c r="O244" s="229"/>
      <c r="P244" s="229"/>
      <c r="Q244" s="229"/>
      <c r="R244" s="137"/>
      <c r="T244" s="138"/>
      <c r="U244" s="135"/>
      <c r="V244" s="135"/>
      <c r="W244" s="139">
        <f>W245</f>
        <v>0</v>
      </c>
      <c r="X244" s="135"/>
      <c r="Y244" s="139">
        <f>Y245</f>
        <v>0</v>
      </c>
      <c r="Z244" s="135"/>
      <c r="AA244" s="140">
        <f>AA245</f>
        <v>0</v>
      </c>
      <c r="AR244" s="141" t="s">
        <v>85</v>
      </c>
      <c r="AT244" s="142" t="s">
        <v>73</v>
      </c>
      <c r="AU244" s="142" t="s">
        <v>20</v>
      </c>
      <c r="AY244" s="141" t="s">
        <v>182</v>
      </c>
      <c r="BK244" s="143">
        <f>BK245</f>
        <v>0</v>
      </c>
    </row>
    <row r="245" spans="2:65" s="1" customFormat="1" ht="31.5" customHeight="1">
      <c r="B245" s="145"/>
      <c r="C245" s="146" t="s">
        <v>572</v>
      </c>
      <c r="D245" s="146" t="s">
        <v>183</v>
      </c>
      <c r="E245" s="147" t="s">
        <v>573</v>
      </c>
      <c r="F245" s="219" t="s">
        <v>574</v>
      </c>
      <c r="G245" s="219"/>
      <c r="H245" s="219"/>
      <c r="I245" s="219"/>
      <c r="J245" s="148" t="s">
        <v>257</v>
      </c>
      <c r="K245" s="149">
        <v>440.08</v>
      </c>
      <c r="L245" s="220"/>
      <c r="M245" s="220"/>
      <c r="N245" s="220">
        <f>ROUND(L245*K245,2)</f>
        <v>0</v>
      </c>
      <c r="O245" s="220"/>
      <c r="P245" s="220"/>
      <c r="Q245" s="220"/>
      <c r="R245" s="150"/>
      <c r="T245" s="151" t="s">
        <v>5</v>
      </c>
      <c r="U245" s="41" t="s">
        <v>39</v>
      </c>
      <c r="V245" s="152">
        <v>0</v>
      </c>
      <c r="W245" s="152">
        <f>V245*K245</f>
        <v>0</v>
      </c>
      <c r="X245" s="152">
        <v>0</v>
      </c>
      <c r="Y245" s="152">
        <f>X245*K245</f>
        <v>0</v>
      </c>
      <c r="Z245" s="152">
        <v>0</v>
      </c>
      <c r="AA245" s="153">
        <f>Z245*K245</f>
        <v>0</v>
      </c>
      <c r="AR245" s="18" t="s">
        <v>241</v>
      </c>
      <c r="AT245" s="18" t="s">
        <v>183</v>
      </c>
      <c r="AU245" s="18" t="s">
        <v>85</v>
      </c>
      <c r="AY245" s="18" t="s">
        <v>182</v>
      </c>
      <c r="BE245" s="154">
        <f>IF(U245="základní",N245,0)</f>
        <v>0</v>
      </c>
      <c r="BF245" s="154">
        <f>IF(U245="snížená",N245,0)</f>
        <v>0</v>
      </c>
      <c r="BG245" s="154">
        <f>IF(U245="zákl. přenesená",N245,0)</f>
        <v>0</v>
      </c>
      <c r="BH245" s="154">
        <f>IF(U245="sníž. přenesená",N245,0)</f>
        <v>0</v>
      </c>
      <c r="BI245" s="154">
        <f>IF(U245="nulová",N245,0)</f>
        <v>0</v>
      </c>
      <c r="BJ245" s="18" t="s">
        <v>20</v>
      </c>
      <c r="BK245" s="154">
        <f>ROUND(L245*K245,2)</f>
        <v>0</v>
      </c>
      <c r="BL245" s="18" t="s">
        <v>241</v>
      </c>
      <c r="BM245" s="18" t="s">
        <v>575</v>
      </c>
    </row>
    <row r="246" spans="2:65" s="10" customFormat="1" ht="29.85" customHeight="1">
      <c r="B246" s="134"/>
      <c r="C246" s="135"/>
      <c r="D246" s="144" t="s">
        <v>163</v>
      </c>
      <c r="E246" s="144"/>
      <c r="F246" s="144"/>
      <c r="G246" s="144"/>
      <c r="H246" s="144"/>
      <c r="I246" s="144"/>
      <c r="J246" s="144"/>
      <c r="K246" s="144"/>
      <c r="L246" s="144"/>
      <c r="M246" s="144"/>
      <c r="N246" s="228">
        <f>BK246</f>
        <v>0</v>
      </c>
      <c r="O246" s="229"/>
      <c r="P246" s="229"/>
      <c r="Q246" s="229"/>
      <c r="R246" s="137"/>
      <c r="T246" s="138"/>
      <c r="U246" s="135"/>
      <c r="V246" s="135"/>
      <c r="W246" s="139">
        <f>SUM(W247:W251)</f>
        <v>0</v>
      </c>
      <c r="X246" s="135"/>
      <c r="Y246" s="139">
        <f>SUM(Y247:Y251)</f>
        <v>49.343213000000006</v>
      </c>
      <c r="Z246" s="135"/>
      <c r="AA246" s="140">
        <f>SUM(AA247:AA251)</f>
        <v>0</v>
      </c>
      <c r="AR246" s="141" t="s">
        <v>85</v>
      </c>
      <c r="AT246" s="142" t="s">
        <v>73</v>
      </c>
      <c r="AU246" s="142" t="s">
        <v>20</v>
      </c>
      <c r="AY246" s="141" t="s">
        <v>182</v>
      </c>
      <c r="BK246" s="143">
        <f>SUM(BK247:BK251)</f>
        <v>0</v>
      </c>
    </row>
    <row r="247" spans="2:65" s="1" customFormat="1" ht="31.5" customHeight="1">
      <c r="B247" s="145"/>
      <c r="C247" s="146" t="s">
        <v>576</v>
      </c>
      <c r="D247" s="146" t="s">
        <v>183</v>
      </c>
      <c r="E247" s="147" t="s">
        <v>577</v>
      </c>
      <c r="F247" s="219" t="s">
        <v>578</v>
      </c>
      <c r="G247" s="219"/>
      <c r="H247" s="219"/>
      <c r="I247" s="219"/>
      <c r="J247" s="148" t="s">
        <v>386</v>
      </c>
      <c r="K247" s="149">
        <v>49343.213000000003</v>
      </c>
      <c r="L247" s="220"/>
      <c r="M247" s="220"/>
      <c r="N247" s="220">
        <f>ROUND(L247*K247,2)</f>
        <v>0</v>
      </c>
      <c r="O247" s="220"/>
      <c r="P247" s="220"/>
      <c r="Q247" s="220"/>
      <c r="R247" s="150"/>
      <c r="T247" s="151" t="s">
        <v>5</v>
      </c>
      <c r="U247" s="41" t="s">
        <v>39</v>
      </c>
      <c r="V247" s="152">
        <v>0</v>
      </c>
      <c r="W247" s="152">
        <f>V247*K247</f>
        <v>0</v>
      </c>
      <c r="X247" s="152">
        <v>1E-3</v>
      </c>
      <c r="Y247" s="152">
        <f>X247*K247</f>
        <v>49.343213000000006</v>
      </c>
      <c r="Z247" s="152">
        <v>0</v>
      </c>
      <c r="AA247" s="153">
        <f>Z247*K247</f>
        <v>0</v>
      </c>
      <c r="AR247" s="18" t="s">
        <v>241</v>
      </c>
      <c r="AT247" s="18" t="s">
        <v>183</v>
      </c>
      <c r="AU247" s="18" t="s">
        <v>85</v>
      </c>
      <c r="AY247" s="18" t="s">
        <v>182</v>
      </c>
      <c r="BE247" s="154">
        <f>IF(U247="základní",N247,0)</f>
        <v>0</v>
      </c>
      <c r="BF247" s="154">
        <f>IF(U247="snížená",N247,0)</f>
        <v>0</v>
      </c>
      <c r="BG247" s="154">
        <f>IF(U247="zákl. přenesená",N247,0)</f>
        <v>0</v>
      </c>
      <c r="BH247" s="154">
        <f>IF(U247="sníž. přenesená",N247,0)</f>
        <v>0</v>
      </c>
      <c r="BI247" s="154">
        <f>IF(U247="nulová",N247,0)</f>
        <v>0</v>
      </c>
      <c r="BJ247" s="18" t="s">
        <v>20</v>
      </c>
      <c r="BK247" s="154">
        <f>ROUND(L247*K247,2)</f>
        <v>0</v>
      </c>
      <c r="BL247" s="18" t="s">
        <v>241</v>
      </c>
      <c r="BM247" s="18" t="s">
        <v>579</v>
      </c>
    </row>
    <row r="248" spans="2:65" s="1" customFormat="1" ht="22.5" customHeight="1">
      <c r="B248" s="145"/>
      <c r="C248" s="146" t="s">
        <v>25</v>
      </c>
      <c r="D248" s="146" t="s">
        <v>183</v>
      </c>
      <c r="E248" s="147" t="s">
        <v>580</v>
      </c>
      <c r="F248" s="219" t="s">
        <v>581</v>
      </c>
      <c r="G248" s="219"/>
      <c r="H248" s="219"/>
      <c r="I248" s="219"/>
      <c r="J248" s="148" t="s">
        <v>445</v>
      </c>
      <c r="K248" s="149">
        <v>180.8</v>
      </c>
      <c r="L248" s="220"/>
      <c r="M248" s="220"/>
      <c r="N248" s="220">
        <f>ROUND(L248*K248,2)</f>
        <v>0</v>
      </c>
      <c r="O248" s="220"/>
      <c r="P248" s="220"/>
      <c r="Q248" s="220"/>
      <c r="R248" s="150"/>
      <c r="T248" s="151" t="s">
        <v>5</v>
      </c>
      <c r="U248" s="41" t="s">
        <v>39</v>
      </c>
      <c r="V248" s="152">
        <v>0</v>
      </c>
      <c r="W248" s="152">
        <f>V248*K248</f>
        <v>0</v>
      </c>
      <c r="X248" s="152">
        <v>0</v>
      </c>
      <c r="Y248" s="152">
        <f>X248*K248</f>
        <v>0</v>
      </c>
      <c r="Z248" s="152">
        <v>0</v>
      </c>
      <c r="AA248" s="153">
        <f>Z248*K248</f>
        <v>0</v>
      </c>
      <c r="AR248" s="18" t="s">
        <v>241</v>
      </c>
      <c r="AT248" s="18" t="s">
        <v>183</v>
      </c>
      <c r="AU248" s="18" t="s">
        <v>85</v>
      </c>
      <c r="AY248" s="18" t="s">
        <v>182</v>
      </c>
      <c r="BE248" s="154">
        <f>IF(U248="základní",N248,0)</f>
        <v>0</v>
      </c>
      <c r="BF248" s="154">
        <f>IF(U248="snížená",N248,0)</f>
        <v>0</v>
      </c>
      <c r="BG248" s="154">
        <f>IF(U248="zákl. přenesená",N248,0)</f>
        <v>0</v>
      </c>
      <c r="BH248" s="154">
        <f>IF(U248="sníž. přenesená",N248,0)</f>
        <v>0</v>
      </c>
      <c r="BI248" s="154">
        <f>IF(U248="nulová",N248,0)</f>
        <v>0</v>
      </c>
      <c r="BJ248" s="18" t="s">
        <v>20</v>
      </c>
      <c r="BK248" s="154">
        <f>ROUND(L248*K248,2)</f>
        <v>0</v>
      </c>
      <c r="BL248" s="18" t="s">
        <v>241</v>
      </c>
      <c r="BM248" s="18" t="s">
        <v>582</v>
      </c>
    </row>
    <row r="249" spans="2:65" s="1" customFormat="1" ht="22.5" customHeight="1">
      <c r="B249" s="145"/>
      <c r="C249" s="146" t="s">
        <v>583</v>
      </c>
      <c r="D249" s="146" t="s">
        <v>183</v>
      </c>
      <c r="E249" s="147" t="s">
        <v>584</v>
      </c>
      <c r="F249" s="219" t="s">
        <v>585</v>
      </c>
      <c r="G249" s="219"/>
      <c r="H249" s="219"/>
      <c r="I249" s="219"/>
      <c r="J249" s="148" t="s">
        <v>445</v>
      </c>
      <c r="K249" s="149">
        <v>83.6</v>
      </c>
      <c r="L249" s="220"/>
      <c r="M249" s="220"/>
      <c r="N249" s="220">
        <f>ROUND(L249*K249,2)</f>
        <v>0</v>
      </c>
      <c r="O249" s="220"/>
      <c r="P249" s="220"/>
      <c r="Q249" s="220"/>
      <c r="R249" s="150"/>
      <c r="T249" s="151" t="s">
        <v>5</v>
      </c>
      <c r="U249" s="41" t="s">
        <v>39</v>
      </c>
      <c r="V249" s="152">
        <v>0</v>
      </c>
      <c r="W249" s="152">
        <f>V249*K249</f>
        <v>0</v>
      </c>
      <c r="X249" s="152">
        <v>0</v>
      </c>
      <c r="Y249" s="152">
        <f>X249*K249</f>
        <v>0</v>
      </c>
      <c r="Z249" s="152">
        <v>0</v>
      </c>
      <c r="AA249" s="153">
        <f>Z249*K249</f>
        <v>0</v>
      </c>
      <c r="AR249" s="18" t="s">
        <v>241</v>
      </c>
      <c r="AT249" s="18" t="s">
        <v>183</v>
      </c>
      <c r="AU249" s="18" t="s">
        <v>85</v>
      </c>
      <c r="AY249" s="18" t="s">
        <v>182</v>
      </c>
      <c r="BE249" s="154">
        <f>IF(U249="základní",N249,0)</f>
        <v>0</v>
      </c>
      <c r="BF249" s="154">
        <f>IF(U249="snížená",N249,0)</f>
        <v>0</v>
      </c>
      <c r="BG249" s="154">
        <f>IF(U249="zákl. přenesená",N249,0)</f>
        <v>0</v>
      </c>
      <c r="BH249" s="154">
        <f>IF(U249="sníž. přenesená",N249,0)</f>
        <v>0</v>
      </c>
      <c r="BI249" s="154">
        <f>IF(U249="nulová",N249,0)</f>
        <v>0</v>
      </c>
      <c r="BJ249" s="18" t="s">
        <v>20</v>
      </c>
      <c r="BK249" s="154">
        <f>ROUND(L249*K249,2)</f>
        <v>0</v>
      </c>
      <c r="BL249" s="18" t="s">
        <v>241</v>
      </c>
      <c r="BM249" s="18" t="s">
        <v>586</v>
      </c>
    </row>
    <row r="250" spans="2:65" s="1" customFormat="1" ht="31.5" customHeight="1">
      <c r="B250" s="145"/>
      <c r="C250" s="146" t="s">
        <v>587</v>
      </c>
      <c r="D250" s="146" t="s">
        <v>183</v>
      </c>
      <c r="E250" s="147" t="s">
        <v>588</v>
      </c>
      <c r="F250" s="219" t="s">
        <v>589</v>
      </c>
      <c r="G250" s="219"/>
      <c r="H250" s="219"/>
      <c r="I250" s="219"/>
      <c r="J250" s="148" t="s">
        <v>537</v>
      </c>
      <c r="K250" s="149">
        <v>4</v>
      </c>
      <c r="L250" s="220"/>
      <c r="M250" s="220"/>
      <c r="N250" s="220">
        <f>ROUND(L250*K250,2)</f>
        <v>0</v>
      </c>
      <c r="O250" s="220"/>
      <c r="P250" s="220"/>
      <c r="Q250" s="220"/>
      <c r="R250" s="150"/>
      <c r="T250" s="151" t="s">
        <v>5</v>
      </c>
      <c r="U250" s="41" t="s">
        <v>39</v>
      </c>
      <c r="V250" s="152">
        <v>0</v>
      </c>
      <c r="W250" s="152">
        <f>V250*K250</f>
        <v>0</v>
      </c>
      <c r="X250" s="152">
        <v>0</v>
      </c>
      <c r="Y250" s="152">
        <f>X250*K250</f>
        <v>0</v>
      </c>
      <c r="Z250" s="152">
        <v>0</v>
      </c>
      <c r="AA250" s="153">
        <f>Z250*K250</f>
        <v>0</v>
      </c>
      <c r="AR250" s="18" t="s">
        <v>241</v>
      </c>
      <c r="AT250" s="18" t="s">
        <v>183</v>
      </c>
      <c r="AU250" s="18" t="s">
        <v>85</v>
      </c>
      <c r="AY250" s="18" t="s">
        <v>182</v>
      </c>
      <c r="BE250" s="154">
        <f>IF(U250="základní",N250,0)</f>
        <v>0</v>
      </c>
      <c r="BF250" s="154">
        <f>IF(U250="snížená",N250,0)</f>
        <v>0</v>
      </c>
      <c r="BG250" s="154">
        <f>IF(U250="zákl. přenesená",N250,0)</f>
        <v>0</v>
      </c>
      <c r="BH250" s="154">
        <f>IF(U250="sníž. přenesená",N250,0)</f>
        <v>0</v>
      </c>
      <c r="BI250" s="154">
        <f>IF(U250="nulová",N250,0)</f>
        <v>0</v>
      </c>
      <c r="BJ250" s="18" t="s">
        <v>20</v>
      </c>
      <c r="BK250" s="154">
        <f>ROUND(L250*K250,2)</f>
        <v>0</v>
      </c>
      <c r="BL250" s="18" t="s">
        <v>241</v>
      </c>
      <c r="BM250" s="18" t="s">
        <v>590</v>
      </c>
    </row>
    <row r="251" spans="2:65" s="1" customFormat="1" ht="31.5" customHeight="1">
      <c r="B251" s="145"/>
      <c r="C251" s="146" t="s">
        <v>591</v>
      </c>
      <c r="D251" s="146" t="s">
        <v>183</v>
      </c>
      <c r="E251" s="147" t="s">
        <v>592</v>
      </c>
      <c r="F251" s="219" t="s">
        <v>593</v>
      </c>
      <c r="G251" s="219"/>
      <c r="H251" s="219"/>
      <c r="I251" s="219"/>
      <c r="J251" s="148" t="s">
        <v>528</v>
      </c>
      <c r="K251" s="149">
        <v>27357.286</v>
      </c>
      <c r="L251" s="220"/>
      <c r="M251" s="220"/>
      <c r="N251" s="220">
        <f>ROUND(L251*K251,2)</f>
        <v>0</v>
      </c>
      <c r="O251" s="220"/>
      <c r="P251" s="220"/>
      <c r="Q251" s="220"/>
      <c r="R251" s="150"/>
      <c r="T251" s="151" t="s">
        <v>5</v>
      </c>
      <c r="U251" s="41" t="s">
        <v>39</v>
      </c>
      <c r="V251" s="152">
        <v>0</v>
      </c>
      <c r="W251" s="152">
        <f>V251*K251</f>
        <v>0</v>
      </c>
      <c r="X251" s="152">
        <v>0</v>
      </c>
      <c r="Y251" s="152">
        <f>X251*K251</f>
        <v>0</v>
      </c>
      <c r="Z251" s="152">
        <v>0</v>
      </c>
      <c r="AA251" s="153">
        <f>Z251*K251</f>
        <v>0</v>
      </c>
      <c r="AR251" s="18" t="s">
        <v>241</v>
      </c>
      <c r="AT251" s="18" t="s">
        <v>183</v>
      </c>
      <c r="AU251" s="18" t="s">
        <v>85</v>
      </c>
      <c r="AY251" s="18" t="s">
        <v>182</v>
      </c>
      <c r="BE251" s="154">
        <f>IF(U251="základní",N251,0)</f>
        <v>0</v>
      </c>
      <c r="BF251" s="154">
        <f>IF(U251="snížená",N251,0)</f>
        <v>0</v>
      </c>
      <c r="BG251" s="154">
        <f>IF(U251="zákl. přenesená",N251,0)</f>
        <v>0</v>
      </c>
      <c r="BH251" s="154">
        <f>IF(U251="sníž. přenesená",N251,0)</f>
        <v>0</v>
      </c>
      <c r="BI251" s="154">
        <f>IF(U251="nulová",N251,0)</f>
        <v>0</v>
      </c>
      <c r="BJ251" s="18" t="s">
        <v>20</v>
      </c>
      <c r="BK251" s="154">
        <f>ROUND(L251*K251,2)</f>
        <v>0</v>
      </c>
      <c r="BL251" s="18" t="s">
        <v>241</v>
      </c>
      <c r="BM251" s="18" t="s">
        <v>594</v>
      </c>
    </row>
    <row r="252" spans="2:65" s="10" customFormat="1" ht="29.85" customHeight="1">
      <c r="B252" s="134"/>
      <c r="C252" s="135"/>
      <c r="D252" s="144" t="s">
        <v>164</v>
      </c>
      <c r="E252" s="144"/>
      <c r="F252" s="144"/>
      <c r="G252" s="144"/>
      <c r="H252" s="144"/>
      <c r="I252" s="144"/>
      <c r="J252" s="144"/>
      <c r="K252" s="144"/>
      <c r="L252" s="144"/>
      <c r="M252" s="144"/>
      <c r="N252" s="228">
        <f>BK252</f>
        <v>0</v>
      </c>
      <c r="O252" s="229"/>
      <c r="P252" s="229"/>
      <c r="Q252" s="229"/>
      <c r="R252" s="137"/>
      <c r="T252" s="138"/>
      <c r="U252" s="135"/>
      <c r="V252" s="135"/>
      <c r="W252" s="139">
        <f>SUM(W253:W257)</f>
        <v>150.89512500000001</v>
      </c>
      <c r="X252" s="135"/>
      <c r="Y252" s="139">
        <f>SUM(Y253:Y257)</f>
        <v>5.4446111999999989</v>
      </c>
      <c r="Z252" s="135"/>
      <c r="AA252" s="140">
        <f>SUM(AA253:AA257)</f>
        <v>0</v>
      </c>
      <c r="AR252" s="141" t="s">
        <v>85</v>
      </c>
      <c r="AT252" s="142" t="s">
        <v>73</v>
      </c>
      <c r="AU252" s="142" t="s">
        <v>20</v>
      </c>
      <c r="AY252" s="141" t="s">
        <v>182</v>
      </c>
      <c r="BK252" s="143">
        <f>SUM(BK253:BK257)</f>
        <v>0</v>
      </c>
    </row>
    <row r="253" spans="2:65" s="1" customFormat="1" ht="31.5" customHeight="1">
      <c r="B253" s="145"/>
      <c r="C253" s="146" t="s">
        <v>595</v>
      </c>
      <c r="D253" s="146" t="s">
        <v>183</v>
      </c>
      <c r="E253" s="147" t="s">
        <v>596</v>
      </c>
      <c r="F253" s="219" t="s">
        <v>597</v>
      </c>
      <c r="G253" s="219"/>
      <c r="H253" s="219"/>
      <c r="I253" s="219"/>
      <c r="J253" s="148" t="s">
        <v>257</v>
      </c>
      <c r="K253" s="149">
        <v>162.72</v>
      </c>
      <c r="L253" s="220"/>
      <c r="M253" s="220"/>
      <c r="N253" s="220">
        <f>ROUND(L253*K253,2)</f>
        <v>0</v>
      </c>
      <c r="O253" s="220"/>
      <c r="P253" s="220"/>
      <c r="Q253" s="220"/>
      <c r="R253" s="150"/>
      <c r="T253" s="151" t="s">
        <v>5</v>
      </c>
      <c r="U253" s="41" t="s">
        <v>39</v>
      </c>
      <c r="V253" s="152">
        <v>0.55000000000000004</v>
      </c>
      <c r="W253" s="152">
        <f>V253*K253</f>
        <v>89.496000000000009</v>
      </c>
      <c r="X253" s="152">
        <v>3.6700000000000001E-3</v>
      </c>
      <c r="Y253" s="152">
        <f>X253*K253</f>
        <v>0.5971824</v>
      </c>
      <c r="Z253" s="152">
        <v>0</v>
      </c>
      <c r="AA253" s="153">
        <f>Z253*K253</f>
        <v>0</v>
      </c>
      <c r="AR253" s="18" t="s">
        <v>241</v>
      </c>
      <c r="AT253" s="18" t="s">
        <v>183</v>
      </c>
      <c r="AU253" s="18" t="s">
        <v>85</v>
      </c>
      <c r="AY253" s="18" t="s">
        <v>182</v>
      </c>
      <c r="BE253" s="154">
        <f>IF(U253="základní",N253,0)</f>
        <v>0</v>
      </c>
      <c r="BF253" s="154">
        <f>IF(U253="snížená",N253,0)</f>
        <v>0</v>
      </c>
      <c r="BG253" s="154">
        <f>IF(U253="zákl. přenesená",N253,0)</f>
        <v>0</v>
      </c>
      <c r="BH253" s="154">
        <f>IF(U253="sníž. přenesená",N253,0)</f>
        <v>0</v>
      </c>
      <c r="BI253" s="154">
        <f>IF(U253="nulová",N253,0)</f>
        <v>0</v>
      </c>
      <c r="BJ253" s="18" t="s">
        <v>20</v>
      </c>
      <c r="BK253" s="154">
        <f>ROUND(L253*K253,2)</f>
        <v>0</v>
      </c>
      <c r="BL253" s="18" t="s">
        <v>241</v>
      </c>
      <c r="BM253" s="18" t="s">
        <v>598</v>
      </c>
    </row>
    <row r="254" spans="2:65" s="1" customFormat="1" ht="31.5" customHeight="1">
      <c r="B254" s="145"/>
      <c r="C254" s="155" t="s">
        <v>599</v>
      </c>
      <c r="D254" s="155" t="s">
        <v>327</v>
      </c>
      <c r="E254" s="156" t="s">
        <v>600</v>
      </c>
      <c r="F254" s="226" t="s">
        <v>601</v>
      </c>
      <c r="G254" s="226"/>
      <c r="H254" s="226"/>
      <c r="I254" s="226"/>
      <c r="J254" s="157" t="s">
        <v>257</v>
      </c>
      <c r="K254" s="158">
        <v>170.85599999999999</v>
      </c>
      <c r="L254" s="227"/>
      <c r="M254" s="227"/>
      <c r="N254" s="227">
        <f>ROUND(L254*K254,2)</f>
        <v>0</v>
      </c>
      <c r="O254" s="220"/>
      <c r="P254" s="220"/>
      <c r="Q254" s="220"/>
      <c r="R254" s="150"/>
      <c r="T254" s="151" t="s">
        <v>5</v>
      </c>
      <c r="U254" s="41" t="s">
        <v>39</v>
      </c>
      <c r="V254" s="152">
        <v>0</v>
      </c>
      <c r="W254" s="152">
        <f>V254*K254</f>
        <v>0</v>
      </c>
      <c r="X254" s="152">
        <v>1.9199999999999998E-2</v>
      </c>
      <c r="Y254" s="152">
        <f>X254*K254</f>
        <v>3.2804351999999994</v>
      </c>
      <c r="Z254" s="152">
        <v>0</v>
      </c>
      <c r="AA254" s="153">
        <f>Z254*K254</f>
        <v>0</v>
      </c>
      <c r="AR254" s="18" t="s">
        <v>306</v>
      </c>
      <c r="AT254" s="18" t="s">
        <v>327</v>
      </c>
      <c r="AU254" s="18" t="s">
        <v>85</v>
      </c>
      <c r="AY254" s="18" t="s">
        <v>182</v>
      </c>
      <c r="BE254" s="154">
        <f>IF(U254="základní",N254,0)</f>
        <v>0</v>
      </c>
      <c r="BF254" s="154">
        <f>IF(U254="snížená",N254,0)</f>
        <v>0</v>
      </c>
      <c r="BG254" s="154">
        <f>IF(U254="zákl. přenesená",N254,0)</f>
        <v>0</v>
      </c>
      <c r="BH254" s="154">
        <f>IF(U254="sníž. přenesená",N254,0)</f>
        <v>0</v>
      </c>
      <c r="BI254" s="154">
        <f>IF(U254="nulová",N254,0)</f>
        <v>0</v>
      </c>
      <c r="BJ254" s="18" t="s">
        <v>20</v>
      </c>
      <c r="BK254" s="154">
        <f>ROUND(L254*K254,2)</f>
        <v>0</v>
      </c>
      <c r="BL254" s="18" t="s">
        <v>241</v>
      </c>
      <c r="BM254" s="18" t="s">
        <v>602</v>
      </c>
    </row>
    <row r="255" spans="2:65" s="1" customFormat="1" ht="31.5" customHeight="1">
      <c r="B255" s="145"/>
      <c r="C255" s="146" t="s">
        <v>603</v>
      </c>
      <c r="D255" s="146" t="s">
        <v>183</v>
      </c>
      <c r="E255" s="147" t="s">
        <v>604</v>
      </c>
      <c r="F255" s="219" t="s">
        <v>605</v>
      </c>
      <c r="G255" s="219"/>
      <c r="H255" s="219"/>
      <c r="I255" s="219"/>
      <c r="J255" s="148" t="s">
        <v>257</v>
      </c>
      <c r="K255" s="149">
        <v>162.72</v>
      </c>
      <c r="L255" s="220"/>
      <c r="M255" s="220"/>
      <c r="N255" s="220">
        <f>ROUND(L255*K255,2)</f>
        <v>0</v>
      </c>
      <c r="O255" s="220"/>
      <c r="P255" s="220"/>
      <c r="Q255" s="220"/>
      <c r="R255" s="150"/>
      <c r="T255" s="151" t="s">
        <v>5</v>
      </c>
      <c r="U255" s="41" t="s">
        <v>39</v>
      </c>
      <c r="V255" s="152">
        <v>0.3</v>
      </c>
      <c r="W255" s="152">
        <f>V255*K255</f>
        <v>48.815999999999995</v>
      </c>
      <c r="X255" s="152">
        <v>7.7000000000000002E-3</v>
      </c>
      <c r="Y255" s="152">
        <f>X255*K255</f>
        <v>1.2529440000000001</v>
      </c>
      <c r="Z255" s="152">
        <v>0</v>
      </c>
      <c r="AA255" s="153">
        <f>Z255*K255</f>
        <v>0</v>
      </c>
      <c r="AR255" s="18" t="s">
        <v>241</v>
      </c>
      <c r="AT255" s="18" t="s">
        <v>183</v>
      </c>
      <c r="AU255" s="18" t="s">
        <v>85</v>
      </c>
      <c r="AY255" s="18" t="s">
        <v>182</v>
      </c>
      <c r="BE255" s="154">
        <f>IF(U255="základní",N255,0)</f>
        <v>0</v>
      </c>
      <c r="BF255" s="154">
        <f>IF(U255="snížená",N255,0)</f>
        <v>0</v>
      </c>
      <c r="BG255" s="154">
        <f>IF(U255="zákl. přenesená",N255,0)</f>
        <v>0</v>
      </c>
      <c r="BH255" s="154">
        <f>IF(U255="sníž. přenesená",N255,0)</f>
        <v>0</v>
      </c>
      <c r="BI255" s="154">
        <f>IF(U255="nulová",N255,0)</f>
        <v>0</v>
      </c>
      <c r="BJ255" s="18" t="s">
        <v>20</v>
      </c>
      <c r="BK255" s="154">
        <f>ROUND(L255*K255,2)</f>
        <v>0</v>
      </c>
      <c r="BL255" s="18" t="s">
        <v>241</v>
      </c>
      <c r="BM255" s="18" t="s">
        <v>606</v>
      </c>
    </row>
    <row r="256" spans="2:65" s="1" customFormat="1" ht="44.25" customHeight="1">
      <c r="B256" s="145"/>
      <c r="C256" s="146" t="s">
        <v>607</v>
      </c>
      <c r="D256" s="146" t="s">
        <v>183</v>
      </c>
      <c r="E256" s="147" t="s">
        <v>608</v>
      </c>
      <c r="F256" s="219" t="s">
        <v>609</v>
      </c>
      <c r="G256" s="219"/>
      <c r="H256" s="219"/>
      <c r="I256" s="219"/>
      <c r="J256" s="148" t="s">
        <v>257</v>
      </c>
      <c r="K256" s="149">
        <v>162.72</v>
      </c>
      <c r="L256" s="220"/>
      <c r="M256" s="220"/>
      <c r="N256" s="220">
        <f>ROUND(L256*K256,2)</f>
        <v>0</v>
      </c>
      <c r="O256" s="220"/>
      <c r="P256" s="220"/>
      <c r="Q256" s="220"/>
      <c r="R256" s="150"/>
      <c r="T256" s="151" t="s">
        <v>5</v>
      </c>
      <c r="U256" s="41" t="s">
        <v>39</v>
      </c>
      <c r="V256" s="152">
        <v>3.5000000000000003E-2</v>
      </c>
      <c r="W256" s="152">
        <f>V256*K256</f>
        <v>5.6952000000000007</v>
      </c>
      <c r="X256" s="152">
        <v>1.9300000000000001E-3</v>
      </c>
      <c r="Y256" s="152">
        <f>X256*K256</f>
        <v>0.31404959999999998</v>
      </c>
      <c r="Z256" s="152">
        <v>0</v>
      </c>
      <c r="AA256" s="153">
        <f>Z256*K256</f>
        <v>0</v>
      </c>
      <c r="AR256" s="18" t="s">
        <v>241</v>
      </c>
      <c r="AT256" s="18" t="s">
        <v>183</v>
      </c>
      <c r="AU256" s="18" t="s">
        <v>85</v>
      </c>
      <c r="AY256" s="18" t="s">
        <v>182</v>
      </c>
      <c r="BE256" s="154">
        <f>IF(U256="základní",N256,0)</f>
        <v>0</v>
      </c>
      <c r="BF256" s="154">
        <f>IF(U256="snížená",N256,0)</f>
        <v>0</v>
      </c>
      <c r="BG256" s="154">
        <f>IF(U256="zákl. přenesená",N256,0)</f>
        <v>0</v>
      </c>
      <c r="BH256" s="154">
        <f>IF(U256="sníž. přenesená",N256,0)</f>
        <v>0</v>
      </c>
      <c r="BI256" s="154">
        <f>IF(U256="nulová",N256,0)</f>
        <v>0</v>
      </c>
      <c r="BJ256" s="18" t="s">
        <v>20</v>
      </c>
      <c r="BK256" s="154">
        <f>ROUND(L256*K256,2)</f>
        <v>0</v>
      </c>
      <c r="BL256" s="18" t="s">
        <v>241</v>
      </c>
      <c r="BM256" s="18" t="s">
        <v>610</v>
      </c>
    </row>
    <row r="257" spans="2:65" s="1" customFormat="1" ht="31.5" customHeight="1">
      <c r="B257" s="145"/>
      <c r="C257" s="146" t="s">
        <v>611</v>
      </c>
      <c r="D257" s="146" t="s">
        <v>183</v>
      </c>
      <c r="E257" s="147" t="s">
        <v>612</v>
      </c>
      <c r="F257" s="219" t="s">
        <v>613</v>
      </c>
      <c r="G257" s="219"/>
      <c r="H257" s="219"/>
      <c r="I257" s="219"/>
      <c r="J257" s="148" t="s">
        <v>248</v>
      </c>
      <c r="K257" s="149">
        <v>5.4450000000000003</v>
      </c>
      <c r="L257" s="220"/>
      <c r="M257" s="220"/>
      <c r="N257" s="220">
        <f>ROUND(L257*K257,2)</f>
        <v>0</v>
      </c>
      <c r="O257" s="220"/>
      <c r="P257" s="220"/>
      <c r="Q257" s="220"/>
      <c r="R257" s="150"/>
      <c r="T257" s="151" t="s">
        <v>5</v>
      </c>
      <c r="U257" s="41" t="s">
        <v>39</v>
      </c>
      <c r="V257" s="152">
        <v>1.2649999999999999</v>
      </c>
      <c r="W257" s="152">
        <f>V257*K257</f>
        <v>6.8879250000000001</v>
      </c>
      <c r="X257" s="152">
        <v>0</v>
      </c>
      <c r="Y257" s="152">
        <f>X257*K257</f>
        <v>0</v>
      </c>
      <c r="Z257" s="152">
        <v>0</v>
      </c>
      <c r="AA257" s="153">
        <f>Z257*K257</f>
        <v>0</v>
      </c>
      <c r="AR257" s="18" t="s">
        <v>241</v>
      </c>
      <c r="AT257" s="18" t="s">
        <v>183</v>
      </c>
      <c r="AU257" s="18" t="s">
        <v>85</v>
      </c>
      <c r="AY257" s="18" t="s">
        <v>182</v>
      </c>
      <c r="BE257" s="154">
        <f>IF(U257="základní",N257,0)</f>
        <v>0</v>
      </c>
      <c r="BF257" s="154">
        <f>IF(U257="snížená",N257,0)</f>
        <v>0</v>
      </c>
      <c r="BG257" s="154">
        <f>IF(U257="zákl. přenesená",N257,0)</f>
        <v>0</v>
      </c>
      <c r="BH257" s="154">
        <f>IF(U257="sníž. přenesená",N257,0)</f>
        <v>0</v>
      </c>
      <c r="BI257" s="154">
        <f>IF(U257="nulová",N257,0)</f>
        <v>0</v>
      </c>
      <c r="BJ257" s="18" t="s">
        <v>20</v>
      </c>
      <c r="BK257" s="154">
        <f>ROUND(L257*K257,2)</f>
        <v>0</v>
      </c>
      <c r="BL257" s="18" t="s">
        <v>241</v>
      </c>
      <c r="BM257" s="18" t="s">
        <v>614</v>
      </c>
    </row>
    <row r="258" spans="2:65" s="10" customFormat="1" ht="37.35" customHeight="1">
      <c r="B258" s="134"/>
      <c r="C258" s="135"/>
      <c r="D258" s="136" t="s">
        <v>165</v>
      </c>
      <c r="E258" s="136"/>
      <c r="F258" s="136"/>
      <c r="G258" s="136"/>
      <c r="H258" s="136"/>
      <c r="I258" s="136"/>
      <c r="J258" s="136"/>
      <c r="K258" s="136"/>
      <c r="L258" s="136"/>
      <c r="M258" s="136"/>
      <c r="N258" s="231">
        <f>BK258</f>
        <v>0</v>
      </c>
      <c r="O258" s="232"/>
      <c r="P258" s="232"/>
      <c r="Q258" s="232"/>
      <c r="R258" s="137"/>
      <c r="T258" s="138"/>
      <c r="U258" s="135"/>
      <c r="V258" s="135"/>
      <c r="W258" s="139">
        <f>W259</f>
        <v>0</v>
      </c>
      <c r="X258" s="135"/>
      <c r="Y258" s="139">
        <f>Y259</f>
        <v>0</v>
      </c>
      <c r="Z258" s="135"/>
      <c r="AA258" s="140">
        <f>AA259</f>
        <v>0</v>
      </c>
      <c r="AR258" s="141" t="s">
        <v>199</v>
      </c>
      <c r="AT258" s="142" t="s">
        <v>73</v>
      </c>
      <c r="AU258" s="142" t="s">
        <v>74</v>
      </c>
      <c r="AY258" s="141" t="s">
        <v>182</v>
      </c>
      <c r="BK258" s="143">
        <f>BK259</f>
        <v>0</v>
      </c>
    </row>
    <row r="259" spans="2:65" s="10" customFormat="1" ht="19.899999999999999" customHeight="1">
      <c r="B259" s="134"/>
      <c r="C259" s="135"/>
      <c r="D259" s="144" t="s">
        <v>166</v>
      </c>
      <c r="E259" s="144"/>
      <c r="F259" s="144"/>
      <c r="G259" s="144"/>
      <c r="H259" s="144"/>
      <c r="I259" s="144"/>
      <c r="J259" s="144"/>
      <c r="K259" s="144"/>
      <c r="L259" s="144"/>
      <c r="M259" s="144"/>
      <c r="N259" s="224">
        <f>BK259</f>
        <v>0</v>
      </c>
      <c r="O259" s="225"/>
      <c r="P259" s="225"/>
      <c r="Q259" s="225"/>
      <c r="R259" s="137"/>
      <c r="T259" s="138"/>
      <c r="U259" s="135"/>
      <c r="V259" s="135"/>
      <c r="W259" s="139">
        <f>W260</f>
        <v>0</v>
      </c>
      <c r="X259" s="135"/>
      <c r="Y259" s="139">
        <f>Y260</f>
        <v>0</v>
      </c>
      <c r="Z259" s="135"/>
      <c r="AA259" s="140">
        <f>AA260</f>
        <v>0</v>
      </c>
      <c r="AR259" s="141" t="s">
        <v>199</v>
      </c>
      <c r="AT259" s="142" t="s">
        <v>73</v>
      </c>
      <c r="AU259" s="142" t="s">
        <v>20</v>
      </c>
      <c r="AY259" s="141" t="s">
        <v>182</v>
      </c>
      <c r="BK259" s="143">
        <f>BK260</f>
        <v>0</v>
      </c>
    </row>
    <row r="260" spans="2:65" s="1" customFormat="1" ht="22.5" customHeight="1">
      <c r="B260" s="145"/>
      <c r="C260" s="146" t="s">
        <v>615</v>
      </c>
      <c r="D260" s="146" t="s">
        <v>183</v>
      </c>
      <c r="E260" s="147" t="s">
        <v>616</v>
      </c>
      <c r="F260" s="219" t="s">
        <v>617</v>
      </c>
      <c r="G260" s="219"/>
      <c r="H260" s="219"/>
      <c r="I260" s="219"/>
      <c r="J260" s="148" t="s">
        <v>528</v>
      </c>
      <c r="K260" s="149">
        <v>2.5</v>
      </c>
      <c r="L260" s="220"/>
      <c r="M260" s="220"/>
      <c r="N260" s="220">
        <f>ROUND(L260*K260,2)</f>
        <v>0</v>
      </c>
      <c r="O260" s="220"/>
      <c r="P260" s="220"/>
      <c r="Q260" s="220"/>
      <c r="R260" s="150"/>
      <c r="T260" s="151" t="s">
        <v>5</v>
      </c>
      <c r="U260" s="159" t="s">
        <v>39</v>
      </c>
      <c r="V260" s="160">
        <v>0</v>
      </c>
      <c r="W260" s="160">
        <f>V260*K260</f>
        <v>0</v>
      </c>
      <c r="X260" s="160">
        <v>0</v>
      </c>
      <c r="Y260" s="160">
        <f>X260*K260</f>
        <v>0</v>
      </c>
      <c r="Z260" s="160">
        <v>0</v>
      </c>
      <c r="AA260" s="161">
        <f>Z260*K260</f>
        <v>0</v>
      </c>
      <c r="AR260" s="18" t="s">
        <v>618</v>
      </c>
      <c r="AT260" s="18" t="s">
        <v>183</v>
      </c>
      <c r="AU260" s="18" t="s">
        <v>85</v>
      </c>
      <c r="AY260" s="18" t="s">
        <v>182</v>
      </c>
      <c r="BE260" s="154">
        <f>IF(U260="základní",N260,0)</f>
        <v>0</v>
      </c>
      <c r="BF260" s="154">
        <f>IF(U260="snížená",N260,0)</f>
        <v>0</v>
      </c>
      <c r="BG260" s="154">
        <f>IF(U260="zákl. přenesená",N260,0)</f>
        <v>0</v>
      </c>
      <c r="BH260" s="154">
        <f>IF(U260="sníž. přenesená",N260,0)</f>
        <v>0</v>
      </c>
      <c r="BI260" s="154">
        <f>IF(U260="nulová",N260,0)</f>
        <v>0</v>
      </c>
      <c r="BJ260" s="18" t="s">
        <v>20</v>
      </c>
      <c r="BK260" s="154">
        <f>ROUND(L260*K260,2)</f>
        <v>0</v>
      </c>
      <c r="BL260" s="18" t="s">
        <v>618</v>
      </c>
      <c r="BM260" s="18" t="s">
        <v>619</v>
      </c>
    </row>
    <row r="261" spans="2:65" s="1" customFormat="1" ht="6.95" customHeight="1">
      <c r="B261" s="56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8"/>
    </row>
  </sheetData>
  <mergeCells count="421">
    <mergeCell ref="S2:AC2"/>
    <mergeCell ref="N220:Q220"/>
    <mergeCell ref="N232:Q232"/>
    <mergeCell ref="N235:Q235"/>
    <mergeCell ref="N244:Q244"/>
    <mergeCell ref="N246:Q246"/>
    <mergeCell ref="N252:Q252"/>
    <mergeCell ref="N258:Q258"/>
    <mergeCell ref="N259:Q259"/>
    <mergeCell ref="N196:Q196"/>
    <mergeCell ref="M125:P125"/>
    <mergeCell ref="M127:Q127"/>
    <mergeCell ref="M128:Q128"/>
    <mergeCell ref="N107:Q107"/>
    <mergeCell ref="N108:Q108"/>
    <mergeCell ref="N109:Q109"/>
    <mergeCell ref="N111:Q111"/>
    <mergeCell ref="L113:Q113"/>
    <mergeCell ref="C119:Q119"/>
    <mergeCell ref="F121:P121"/>
    <mergeCell ref="F122:P122"/>
    <mergeCell ref="F123:P123"/>
    <mergeCell ref="N98:Q98"/>
    <mergeCell ref="N99:Q99"/>
    <mergeCell ref="H1:K1"/>
    <mergeCell ref="N153:Q153"/>
    <mergeCell ref="N166:Q166"/>
    <mergeCell ref="N171:Q171"/>
    <mergeCell ref="N175:Q175"/>
    <mergeCell ref="N183:Q183"/>
    <mergeCell ref="N189:Q189"/>
    <mergeCell ref="N193:Q193"/>
    <mergeCell ref="N195:Q195"/>
    <mergeCell ref="F192:I192"/>
    <mergeCell ref="L192:M192"/>
    <mergeCell ref="N192:Q192"/>
    <mergeCell ref="F194:I194"/>
    <mergeCell ref="L194:M194"/>
    <mergeCell ref="N194:Q194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256:I256"/>
    <mergeCell ref="L256:M256"/>
    <mergeCell ref="N256:Q256"/>
    <mergeCell ref="F257:I257"/>
    <mergeCell ref="L257:M257"/>
    <mergeCell ref="N257:Q257"/>
    <mergeCell ref="F260:I260"/>
    <mergeCell ref="L260:M260"/>
    <mergeCell ref="N260:Q260"/>
    <mergeCell ref="F253:I253"/>
    <mergeCell ref="L253:M253"/>
    <mergeCell ref="N253:Q253"/>
    <mergeCell ref="F254:I254"/>
    <mergeCell ref="L254:M254"/>
    <mergeCell ref="N254:Q254"/>
    <mergeCell ref="F255:I255"/>
    <mergeCell ref="L255:M255"/>
    <mergeCell ref="N255:Q255"/>
    <mergeCell ref="F249:I249"/>
    <mergeCell ref="L249:M249"/>
    <mergeCell ref="N249:Q249"/>
    <mergeCell ref="F250:I250"/>
    <mergeCell ref="L250:M250"/>
    <mergeCell ref="N250:Q250"/>
    <mergeCell ref="F251:I251"/>
    <mergeCell ref="L251:M251"/>
    <mergeCell ref="N251:Q251"/>
    <mergeCell ref="F245:I245"/>
    <mergeCell ref="L245:M245"/>
    <mergeCell ref="N245:Q245"/>
    <mergeCell ref="F247:I247"/>
    <mergeCell ref="L247:M247"/>
    <mergeCell ref="N247:Q247"/>
    <mergeCell ref="F248:I248"/>
    <mergeCell ref="L248:M248"/>
    <mergeCell ref="N248:Q248"/>
    <mergeCell ref="F241:I241"/>
    <mergeCell ref="L241:M241"/>
    <mergeCell ref="N241:Q241"/>
    <mergeCell ref="F242:I242"/>
    <mergeCell ref="L242:M242"/>
    <mergeCell ref="N242:Q242"/>
    <mergeCell ref="F243:I243"/>
    <mergeCell ref="L243:M243"/>
    <mergeCell ref="N243:Q243"/>
    <mergeCell ref="F238:I238"/>
    <mergeCell ref="L238:M238"/>
    <mergeCell ref="N238:Q238"/>
    <mergeCell ref="F239:I239"/>
    <mergeCell ref="L239:M239"/>
    <mergeCell ref="N239:Q239"/>
    <mergeCell ref="F240:I240"/>
    <mergeCell ref="L240:M240"/>
    <mergeCell ref="N240:Q240"/>
    <mergeCell ref="F234:I234"/>
    <mergeCell ref="L234:M234"/>
    <mergeCell ref="N234:Q234"/>
    <mergeCell ref="F236:I236"/>
    <mergeCell ref="L236:M236"/>
    <mergeCell ref="N236:Q236"/>
    <mergeCell ref="F237:I237"/>
    <mergeCell ref="L237:M237"/>
    <mergeCell ref="N237:Q237"/>
    <mergeCell ref="F230:I230"/>
    <mergeCell ref="L230:M230"/>
    <mergeCell ref="N230:Q230"/>
    <mergeCell ref="F231:I231"/>
    <mergeCell ref="L231:M231"/>
    <mergeCell ref="N231:Q231"/>
    <mergeCell ref="F233:I233"/>
    <mergeCell ref="L233:M233"/>
    <mergeCell ref="N233:Q233"/>
    <mergeCell ref="F227:I227"/>
    <mergeCell ref="L227:M227"/>
    <mergeCell ref="N227:Q227"/>
    <mergeCell ref="F228:I228"/>
    <mergeCell ref="L228:M228"/>
    <mergeCell ref="N228:Q228"/>
    <mergeCell ref="F229:I229"/>
    <mergeCell ref="L229:M229"/>
    <mergeCell ref="N229:Q229"/>
    <mergeCell ref="F224:I224"/>
    <mergeCell ref="L224:M224"/>
    <mergeCell ref="N224:Q224"/>
    <mergeCell ref="F225:I225"/>
    <mergeCell ref="L225:M225"/>
    <mergeCell ref="N225:Q225"/>
    <mergeCell ref="F226:I226"/>
    <mergeCell ref="L226:M226"/>
    <mergeCell ref="N226:Q226"/>
    <mergeCell ref="F221:I221"/>
    <mergeCell ref="L221:M221"/>
    <mergeCell ref="N221:Q221"/>
    <mergeCell ref="F222:I222"/>
    <mergeCell ref="L222:M222"/>
    <mergeCell ref="N222:Q222"/>
    <mergeCell ref="F223:I223"/>
    <mergeCell ref="L223:M223"/>
    <mergeCell ref="N223:Q223"/>
    <mergeCell ref="F217:I217"/>
    <mergeCell ref="L217:M217"/>
    <mergeCell ref="N217:Q217"/>
    <mergeCell ref="F218:I218"/>
    <mergeCell ref="L218:M218"/>
    <mergeCell ref="N218:Q218"/>
    <mergeCell ref="F219:I219"/>
    <mergeCell ref="L219:M219"/>
    <mergeCell ref="N219:Q219"/>
    <mergeCell ref="F214:I214"/>
    <mergeCell ref="L214:M214"/>
    <mergeCell ref="N214:Q214"/>
    <mergeCell ref="F215:I215"/>
    <mergeCell ref="L215:M215"/>
    <mergeCell ref="N215:Q215"/>
    <mergeCell ref="F216:I216"/>
    <mergeCell ref="L216:M216"/>
    <mergeCell ref="N216:Q216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01:I201"/>
    <mergeCell ref="L201:M201"/>
    <mergeCell ref="N201:Q201"/>
    <mergeCell ref="F202:I202"/>
    <mergeCell ref="L202:M202"/>
    <mergeCell ref="N202:Q202"/>
    <mergeCell ref="F204:I204"/>
    <mergeCell ref="L204:M204"/>
    <mergeCell ref="N204:Q204"/>
    <mergeCell ref="N203:Q203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197:I197"/>
    <mergeCell ref="L197:M197"/>
    <mergeCell ref="N197:Q197"/>
    <mergeCell ref="F188:I188"/>
    <mergeCell ref="L188:M188"/>
    <mergeCell ref="N188:Q188"/>
    <mergeCell ref="F190:I190"/>
    <mergeCell ref="L190:M190"/>
    <mergeCell ref="N190:Q190"/>
    <mergeCell ref="F191:I191"/>
    <mergeCell ref="L191:M191"/>
    <mergeCell ref="N191:Q191"/>
    <mergeCell ref="F181:I181"/>
    <mergeCell ref="L181:M181"/>
    <mergeCell ref="N181:Q181"/>
    <mergeCell ref="F182:I182"/>
    <mergeCell ref="L182:M182"/>
    <mergeCell ref="N182:Q182"/>
    <mergeCell ref="F184:I184"/>
    <mergeCell ref="L184:M184"/>
    <mergeCell ref="N184:Q184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74:I174"/>
    <mergeCell ref="L174:M174"/>
    <mergeCell ref="N174:Q174"/>
    <mergeCell ref="F176:I176"/>
    <mergeCell ref="L176:M176"/>
    <mergeCell ref="N176:Q176"/>
    <mergeCell ref="F177:I177"/>
    <mergeCell ref="L177:M177"/>
    <mergeCell ref="N177:Q177"/>
    <mergeCell ref="F170:I170"/>
    <mergeCell ref="L170:M170"/>
    <mergeCell ref="N170:Q170"/>
    <mergeCell ref="F172:I172"/>
    <mergeCell ref="L172:M172"/>
    <mergeCell ref="N172:Q172"/>
    <mergeCell ref="F173:I173"/>
    <mergeCell ref="L173:M173"/>
    <mergeCell ref="N173:Q173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0:I130"/>
    <mergeCell ref="L130:M130"/>
    <mergeCell ref="N130:Q130"/>
    <mergeCell ref="F134:I134"/>
    <mergeCell ref="L134:M134"/>
    <mergeCell ref="N134:Q134"/>
    <mergeCell ref="N131:Q131"/>
    <mergeCell ref="N132:Q132"/>
    <mergeCell ref="N133:Q133"/>
    <mergeCell ref="N100:Q100"/>
    <mergeCell ref="N101:Q101"/>
    <mergeCell ref="N102:Q102"/>
    <mergeCell ref="N103:Q103"/>
    <mergeCell ref="N104:Q104"/>
    <mergeCell ref="N105:Q105"/>
    <mergeCell ref="N106:Q10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hyperlinks>
    <hyperlink ref="F1:G1" location="C2" display="1) Krycí list rozpočtu"/>
    <hyperlink ref="H1:K1" location="C87" display="2) Rekapitulace rozpočtu"/>
    <hyperlink ref="L1" location="C130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90"/>
  <sheetViews>
    <sheetView showGridLines="0" workbookViewId="0">
      <pane ySplit="1" topLeftCell="A165" activePane="bottomLeft" state="frozen"/>
      <selection pane="bottomLeft" activeCell="L125" sqref="L125:M189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0"/>
      <c r="B1" s="12"/>
      <c r="C1" s="12"/>
      <c r="D1" s="13" t="s">
        <v>1</v>
      </c>
      <c r="E1" s="12"/>
      <c r="F1" s="14" t="s">
        <v>130</v>
      </c>
      <c r="G1" s="14"/>
      <c r="H1" s="230" t="s">
        <v>131</v>
      </c>
      <c r="I1" s="230"/>
      <c r="J1" s="230"/>
      <c r="K1" s="230"/>
      <c r="L1" s="14" t="s">
        <v>132</v>
      </c>
      <c r="M1" s="12"/>
      <c r="N1" s="12"/>
      <c r="O1" s="13" t="s">
        <v>133</v>
      </c>
      <c r="P1" s="12"/>
      <c r="Q1" s="12"/>
      <c r="R1" s="12"/>
      <c r="S1" s="14" t="s">
        <v>134</v>
      </c>
      <c r="T1" s="14"/>
      <c r="U1" s="110"/>
      <c r="V1" s="11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50000000000003" customHeight="1">
      <c r="C2" s="162" t="s">
        <v>7</v>
      </c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S2" s="201" t="s">
        <v>8</v>
      </c>
      <c r="T2" s="202"/>
      <c r="U2" s="202"/>
      <c r="V2" s="202"/>
      <c r="W2" s="202"/>
      <c r="X2" s="202"/>
      <c r="Y2" s="202"/>
      <c r="Z2" s="202"/>
      <c r="AA2" s="202"/>
      <c r="AB2" s="202"/>
      <c r="AC2" s="202"/>
      <c r="AT2" s="18" t="s">
        <v>89</v>
      </c>
    </row>
    <row r="3" spans="1:6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85</v>
      </c>
    </row>
    <row r="4" spans="1:66" ht="36.950000000000003" customHeight="1">
      <c r="B4" s="22"/>
      <c r="C4" s="164" t="s">
        <v>135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23"/>
      <c r="T4" s="24" t="s">
        <v>13</v>
      </c>
      <c r="AT4" s="18" t="s">
        <v>6</v>
      </c>
    </row>
    <row r="5" spans="1:66" ht="6.95" customHeight="1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1:66" ht="25.35" customHeight="1">
      <c r="B6" s="22"/>
      <c r="C6" s="25"/>
      <c r="D6" s="29" t="s">
        <v>16</v>
      </c>
      <c r="E6" s="25"/>
      <c r="F6" s="203" t="str">
        <f>'Rekapitulace stavby'!K6</f>
        <v xml:space="preserve">Novostavba produkční stáje, hnojiště, jímky </v>
      </c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5"/>
      <c r="R6" s="23"/>
    </row>
    <row r="7" spans="1:66" ht="25.35" customHeight="1">
      <c r="B7" s="22"/>
      <c r="C7" s="25"/>
      <c r="D7" s="29" t="s">
        <v>136</v>
      </c>
      <c r="E7" s="25"/>
      <c r="F7" s="203" t="s">
        <v>137</v>
      </c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25"/>
      <c r="R7" s="23"/>
    </row>
    <row r="8" spans="1:66" s="1" customFormat="1" ht="32.85" customHeight="1">
      <c r="B8" s="32"/>
      <c r="C8" s="33"/>
      <c r="D8" s="28" t="s">
        <v>138</v>
      </c>
      <c r="E8" s="33"/>
      <c r="F8" s="168" t="s">
        <v>620</v>
      </c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33"/>
      <c r="R8" s="34"/>
    </row>
    <row r="9" spans="1:66" s="1" customFormat="1" ht="14.45" customHeight="1">
      <c r="B9" s="32"/>
      <c r="C9" s="33"/>
      <c r="D9" s="29" t="s">
        <v>18</v>
      </c>
      <c r="E9" s="33"/>
      <c r="F9" s="27" t="s">
        <v>5</v>
      </c>
      <c r="G9" s="33"/>
      <c r="H9" s="33"/>
      <c r="I9" s="33"/>
      <c r="J9" s="33"/>
      <c r="K9" s="33"/>
      <c r="L9" s="33"/>
      <c r="M9" s="29" t="s">
        <v>19</v>
      </c>
      <c r="N9" s="33"/>
      <c r="O9" s="27" t="s">
        <v>5</v>
      </c>
      <c r="P9" s="33"/>
      <c r="Q9" s="33"/>
      <c r="R9" s="34"/>
    </row>
    <row r="10" spans="1:66" s="1" customFormat="1" ht="14.45" customHeight="1">
      <c r="B10" s="32"/>
      <c r="C10" s="33"/>
      <c r="D10" s="29" t="s">
        <v>21</v>
      </c>
      <c r="E10" s="33"/>
      <c r="F10" s="27" t="s">
        <v>22</v>
      </c>
      <c r="G10" s="33"/>
      <c r="H10" s="33"/>
      <c r="I10" s="33"/>
      <c r="J10" s="33"/>
      <c r="K10" s="33"/>
      <c r="L10" s="33"/>
      <c r="M10" s="29" t="s">
        <v>23</v>
      </c>
      <c r="N10" s="33"/>
      <c r="O10" s="206"/>
      <c r="P10" s="206"/>
      <c r="Q10" s="33"/>
      <c r="R10" s="34"/>
    </row>
    <row r="11" spans="1:66" s="1" customFormat="1" ht="10.9" customHeight="1"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</row>
    <row r="12" spans="1:66" s="1" customFormat="1" ht="14.45" customHeight="1">
      <c r="B12" s="32"/>
      <c r="C12" s="33"/>
      <c r="D12" s="29" t="s">
        <v>26</v>
      </c>
      <c r="E12" s="33"/>
      <c r="F12" s="33"/>
      <c r="G12" s="33"/>
      <c r="H12" s="33"/>
      <c r="I12" s="33"/>
      <c r="J12" s="33"/>
      <c r="K12" s="33"/>
      <c r="L12" s="33"/>
      <c r="M12" s="29" t="s">
        <v>27</v>
      </c>
      <c r="N12" s="33"/>
      <c r="O12" s="166"/>
      <c r="P12" s="166"/>
      <c r="Q12" s="33"/>
      <c r="R12" s="34"/>
    </row>
    <row r="13" spans="1:66" s="1" customFormat="1" ht="18" customHeight="1">
      <c r="B13" s="32"/>
      <c r="C13" s="33"/>
      <c r="D13" s="33"/>
      <c r="E13" s="27" t="str">
        <f>IF('Rekapitulace stavby'!E11="","",'Rekapitulace stavby'!E11)</f>
        <v xml:space="preserve"> </v>
      </c>
      <c r="F13" s="33"/>
      <c r="G13" s="33"/>
      <c r="H13" s="33"/>
      <c r="I13" s="33"/>
      <c r="J13" s="33"/>
      <c r="K13" s="33"/>
      <c r="L13" s="33"/>
      <c r="M13" s="29" t="s">
        <v>29</v>
      </c>
      <c r="N13" s="33"/>
      <c r="O13" s="166"/>
      <c r="P13" s="166"/>
      <c r="Q13" s="33"/>
      <c r="R13" s="34"/>
    </row>
    <row r="14" spans="1:66" s="1" customFormat="1" ht="6.95" customHeight="1"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4"/>
    </row>
    <row r="15" spans="1:66" s="1" customFormat="1" ht="14.45" customHeight="1">
      <c r="B15" s="32"/>
      <c r="C15" s="33"/>
      <c r="D15" s="29" t="s">
        <v>30</v>
      </c>
      <c r="E15" s="33"/>
      <c r="F15" s="33"/>
      <c r="G15" s="33"/>
      <c r="H15" s="33"/>
      <c r="I15" s="33"/>
      <c r="J15" s="33"/>
      <c r="K15" s="33"/>
      <c r="L15" s="33"/>
      <c r="M15" s="29" t="s">
        <v>27</v>
      </c>
      <c r="N15" s="33"/>
      <c r="O15" s="166"/>
      <c r="P15" s="166"/>
      <c r="Q15" s="33"/>
      <c r="R15" s="34"/>
    </row>
    <row r="16" spans="1:66" s="1" customFormat="1" ht="18" customHeight="1">
      <c r="B16" s="32"/>
      <c r="C16" s="33"/>
      <c r="D16" s="33"/>
      <c r="E16" s="27"/>
      <c r="F16" s="33"/>
      <c r="G16" s="33"/>
      <c r="H16" s="33"/>
      <c r="I16" s="33"/>
      <c r="J16" s="33"/>
      <c r="K16" s="33"/>
      <c r="L16" s="33"/>
      <c r="M16" s="29" t="s">
        <v>29</v>
      </c>
      <c r="N16" s="33"/>
      <c r="O16" s="166"/>
      <c r="P16" s="166"/>
      <c r="Q16" s="33"/>
      <c r="R16" s="34"/>
    </row>
    <row r="17" spans="2:18" s="1" customFormat="1" ht="6.95" customHeight="1"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4"/>
    </row>
    <row r="18" spans="2:18" s="1" customFormat="1" ht="14.45" customHeight="1">
      <c r="B18" s="32"/>
      <c r="C18" s="33"/>
      <c r="D18" s="29" t="s">
        <v>31</v>
      </c>
      <c r="E18" s="33"/>
      <c r="F18" s="33"/>
      <c r="G18" s="33"/>
      <c r="H18" s="33"/>
      <c r="I18" s="33"/>
      <c r="J18" s="33"/>
      <c r="K18" s="33"/>
      <c r="L18" s="33"/>
      <c r="M18" s="29" t="s">
        <v>27</v>
      </c>
      <c r="N18" s="33"/>
      <c r="O18" s="166" t="str">
        <f>IF('Rekapitulace stavby'!AN16="","",'Rekapitulace stavby'!AN16)</f>
        <v/>
      </c>
      <c r="P18" s="166"/>
      <c r="Q18" s="33"/>
      <c r="R18" s="34"/>
    </row>
    <row r="19" spans="2:18" s="1" customFormat="1" ht="18" customHeight="1">
      <c r="B19" s="32"/>
      <c r="C19" s="33"/>
      <c r="D19" s="33"/>
      <c r="E19" s="27" t="str">
        <f>IF('Rekapitulace stavby'!E17="","",'Rekapitulace stavby'!E17)</f>
        <v xml:space="preserve"> </v>
      </c>
      <c r="F19" s="33"/>
      <c r="G19" s="33"/>
      <c r="H19" s="33"/>
      <c r="I19" s="33"/>
      <c r="J19" s="33"/>
      <c r="K19" s="33"/>
      <c r="L19" s="33"/>
      <c r="M19" s="29" t="s">
        <v>29</v>
      </c>
      <c r="N19" s="33"/>
      <c r="O19" s="166" t="str">
        <f>IF('Rekapitulace stavby'!AN17="","",'Rekapitulace stavby'!AN17)</f>
        <v/>
      </c>
      <c r="P19" s="166"/>
      <c r="Q19" s="33"/>
      <c r="R19" s="34"/>
    </row>
    <row r="20" spans="2:18" s="1" customFormat="1" ht="6.95" customHeight="1"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4"/>
    </row>
    <row r="21" spans="2:18" s="1" customFormat="1" ht="14.45" customHeight="1">
      <c r="B21" s="32"/>
      <c r="C21" s="33"/>
      <c r="D21" s="29" t="s">
        <v>33</v>
      </c>
      <c r="E21" s="33"/>
      <c r="F21" s="33"/>
      <c r="G21" s="33"/>
      <c r="H21" s="33"/>
      <c r="I21" s="33"/>
      <c r="J21" s="33"/>
      <c r="K21" s="33"/>
      <c r="L21" s="33"/>
      <c r="M21" s="29" t="s">
        <v>27</v>
      </c>
      <c r="N21" s="33"/>
      <c r="O21" s="166" t="s">
        <v>5</v>
      </c>
      <c r="P21" s="166"/>
      <c r="Q21" s="33"/>
      <c r="R21" s="34"/>
    </row>
    <row r="22" spans="2:18" s="1" customFormat="1" ht="18" customHeight="1">
      <c r="B22" s="32"/>
      <c r="C22" s="33"/>
      <c r="D22" s="33"/>
      <c r="E22" s="27"/>
      <c r="F22" s="33"/>
      <c r="G22" s="33"/>
      <c r="H22" s="33"/>
      <c r="I22" s="33"/>
      <c r="J22" s="33"/>
      <c r="K22" s="33"/>
      <c r="L22" s="33"/>
      <c r="M22" s="29" t="s">
        <v>29</v>
      </c>
      <c r="N22" s="33"/>
      <c r="O22" s="166" t="s">
        <v>5</v>
      </c>
      <c r="P22" s="166"/>
      <c r="Q22" s="33"/>
      <c r="R22" s="34"/>
    </row>
    <row r="23" spans="2:18" s="1" customFormat="1" ht="6.95" customHeight="1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14.45" customHeight="1">
      <c r="B24" s="32"/>
      <c r="C24" s="33"/>
      <c r="D24" s="29" t="s">
        <v>34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spans="2:18" s="1" customFormat="1" ht="22.5" customHeight="1">
      <c r="B25" s="32"/>
      <c r="C25" s="33"/>
      <c r="D25" s="33"/>
      <c r="E25" s="169" t="s">
        <v>5</v>
      </c>
      <c r="F25" s="169"/>
      <c r="G25" s="169"/>
      <c r="H25" s="169"/>
      <c r="I25" s="169"/>
      <c r="J25" s="169"/>
      <c r="K25" s="169"/>
      <c r="L25" s="169"/>
      <c r="M25" s="33"/>
      <c r="N25" s="33"/>
      <c r="O25" s="33"/>
      <c r="P25" s="33"/>
      <c r="Q25" s="33"/>
      <c r="R25" s="34"/>
    </row>
    <row r="26" spans="2:18" s="1" customFormat="1" ht="6.95" customHeight="1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spans="2:18" s="1" customFormat="1" ht="6.95" customHeight="1">
      <c r="B27" s="32"/>
      <c r="C27" s="33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33"/>
      <c r="R27" s="34"/>
    </row>
    <row r="28" spans="2:18" s="1" customFormat="1" ht="14.45" customHeight="1">
      <c r="B28" s="32"/>
      <c r="C28" s="33"/>
      <c r="D28" s="111" t="s">
        <v>140</v>
      </c>
      <c r="E28" s="33"/>
      <c r="F28" s="33"/>
      <c r="G28" s="33"/>
      <c r="H28" s="33"/>
      <c r="I28" s="33"/>
      <c r="J28" s="33"/>
      <c r="K28" s="33"/>
      <c r="L28" s="33"/>
      <c r="M28" s="170">
        <f>N89</f>
        <v>0</v>
      </c>
      <c r="N28" s="170"/>
      <c r="O28" s="170"/>
      <c r="P28" s="170"/>
      <c r="Q28" s="33"/>
      <c r="R28" s="34"/>
    </row>
    <row r="29" spans="2:18" s="1" customFormat="1" ht="14.45" customHeight="1">
      <c r="B29" s="32"/>
      <c r="C29" s="33"/>
      <c r="D29" s="31" t="s">
        <v>141</v>
      </c>
      <c r="E29" s="33"/>
      <c r="F29" s="33"/>
      <c r="G29" s="33"/>
      <c r="H29" s="33"/>
      <c r="I29" s="33"/>
      <c r="J29" s="33"/>
      <c r="K29" s="33"/>
      <c r="L29" s="33"/>
      <c r="M29" s="170">
        <f>N102</f>
        <v>0</v>
      </c>
      <c r="N29" s="170"/>
      <c r="O29" s="170"/>
      <c r="P29" s="170"/>
      <c r="Q29" s="33"/>
      <c r="R29" s="34"/>
    </row>
    <row r="30" spans="2:18" s="1" customFormat="1" ht="6.95" customHeight="1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4"/>
    </row>
    <row r="31" spans="2:18" s="1" customFormat="1" ht="25.35" customHeight="1">
      <c r="B31" s="32"/>
      <c r="C31" s="33"/>
      <c r="D31" s="112" t="s">
        <v>37</v>
      </c>
      <c r="E31" s="33"/>
      <c r="F31" s="33"/>
      <c r="G31" s="33"/>
      <c r="H31" s="33"/>
      <c r="I31" s="33"/>
      <c r="J31" s="33"/>
      <c r="K31" s="33"/>
      <c r="L31" s="33"/>
      <c r="M31" s="207">
        <f>ROUND(M28+M29,2)</f>
        <v>0</v>
      </c>
      <c r="N31" s="205"/>
      <c r="O31" s="205"/>
      <c r="P31" s="205"/>
      <c r="Q31" s="33"/>
      <c r="R31" s="34"/>
    </row>
    <row r="32" spans="2:18" s="1" customFormat="1" ht="6.95" customHeight="1">
      <c r="B32" s="32"/>
      <c r="C32" s="33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33"/>
      <c r="R32" s="34"/>
    </row>
    <row r="33" spans="2:18" s="1" customFormat="1" ht="14.45" customHeight="1">
      <c r="B33" s="32"/>
      <c r="C33" s="33"/>
      <c r="D33" s="39" t="s">
        <v>38</v>
      </c>
      <c r="E33" s="39" t="s">
        <v>39</v>
      </c>
      <c r="F33" s="40">
        <v>0.21</v>
      </c>
      <c r="G33" s="113" t="s">
        <v>40</v>
      </c>
      <c r="H33" s="208">
        <f>ROUND((SUM(BE102:BE103)+SUM(BE122:BE189)), 2)</f>
        <v>0</v>
      </c>
      <c r="I33" s="205"/>
      <c r="J33" s="205"/>
      <c r="K33" s="33"/>
      <c r="L33" s="33"/>
      <c r="M33" s="208">
        <f>ROUND(ROUND((SUM(BE102:BE103)+SUM(BE122:BE189)), 2)*F33, 2)</f>
        <v>0</v>
      </c>
      <c r="N33" s="205"/>
      <c r="O33" s="205"/>
      <c r="P33" s="205"/>
      <c r="Q33" s="33"/>
      <c r="R33" s="34"/>
    </row>
    <row r="34" spans="2:18" s="1" customFormat="1" ht="14.45" customHeight="1">
      <c r="B34" s="32"/>
      <c r="C34" s="33"/>
      <c r="D34" s="33"/>
      <c r="E34" s="39" t="s">
        <v>41</v>
      </c>
      <c r="F34" s="40">
        <v>0.15</v>
      </c>
      <c r="G34" s="113" t="s">
        <v>40</v>
      </c>
      <c r="H34" s="208">
        <f>ROUND((SUM(BF102:BF103)+SUM(BF122:BF189)), 2)</f>
        <v>0</v>
      </c>
      <c r="I34" s="205"/>
      <c r="J34" s="205"/>
      <c r="K34" s="33"/>
      <c r="L34" s="33"/>
      <c r="M34" s="208">
        <f>ROUND(ROUND((SUM(BF102:BF103)+SUM(BF122:BF189)), 2)*F34, 2)</f>
        <v>0</v>
      </c>
      <c r="N34" s="205"/>
      <c r="O34" s="205"/>
      <c r="P34" s="205"/>
      <c r="Q34" s="33"/>
      <c r="R34" s="34"/>
    </row>
    <row r="35" spans="2:18" s="1" customFormat="1" ht="14.45" hidden="1" customHeight="1">
      <c r="B35" s="32"/>
      <c r="C35" s="33"/>
      <c r="D35" s="33"/>
      <c r="E35" s="39" t="s">
        <v>42</v>
      </c>
      <c r="F35" s="40">
        <v>0.21</v>
      </c>
      <c r="G35" s="113" t="s">
        <v>40</v>
      </c>
      <c r="H35" s="208">
        <f>ROUND((SUM(BG102:BG103)+SUM(BG122:BG189)), 2)</f>
        <v>0</v>
      </c>
      <c r="I35" s="205"/>
      <c r="J35" s="205"/>
      <c r="K35" s="33"/>
      <c r="L35" s="33"/>
      <c r="M35" s="208">
        <v>0</v>
      </c>
      <c r="N35" s="205"/>
      <c r="O35" s="205"/>
      <c r="P35" s="205"/>
      <c r="Q35" s="33"/>
      <c r="R35" s="34"/>
    </row>
    <row r="36" spans="2:18" s="1" customFormat="1" ht="14.45" hidden="1" customHeight="1">
      <c r="B36" s="32"/>
      <c r="C36" s="33"/>
      <c r="D36" s="33"/>
      <c r="E36" s="39" t="s">
        <v>43</v>
      </c>
      <c r="F36" s="40">
        <v>0.15</v>
      </c>
      <c r="G36" s="113" t="s">
        <v>40</v>
      </c>
      <c r="H36" s="208">
        <f>ROUND((SUM(BH102:BH103)+SUM(BH122:BH189)), 2)</f>
        <v>0</v>
      </c>
      <c r="I36" s="205"/>
      <c r="J36" s="205"/>
      <c r="K36" s="33"/>
      <c r="L36" s="33"/>
      <c r="M36" s="208">
        <v>0</v>
      </c>
      <c r="N36" s="205"/>
      <c r="O36" s="205"/>
      <c r="P36" s="205"/>
      <c r="Q36" s="33"/>
      <c r="R36" s="34"/>
    </row>
    <row r="37" spans="2:18" s="1" customFormat="1" ht="14.45" hidden="1" customHeight="1">
      <c r="B37" s="32"/>
      <c r="C37" s="33"/>
      <c r="D37" s="33"/>
      <c r="E37" s="39" t="s">
        <v>44</v>
      </c>
      <c r="F37" s="40">
        <v>0</v>
      </c>
      <c r="G37" s="113" t="s">
        <v>40</v>
      </c>
      <c r="H37" s="208">
        <f>ROUND((SUM(BI102:BI103)+SUM(BI122:BI189)), 2)</f>
        <v>0</v>
      </c>
      <c r="I37" s="205"/>
      <c r="J37" s="205"/>
      <c r="K37" s="33"/>
      <c r="L37" s="33"/>
      <c r="M37" s="208">
        <v>0</v>
      </c>
      <c r="N37" s="205"/>
      <c r="O37" s="205"/>
      <c r="P37" s="205"/>
      <c r="Q37" s="33"/>
      <c r="R37" s="34"/>
    </row>
    <row r="38" spans="2:18" s="1" customFormat="1" ht="6.95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</row>
    <row r="39" spans="2:18" s="1" customFormat="1" ht="25.35" customHeight="1">
      <c r="B39" s="32"/>
      <c r="C39" s="109"/>
      <c r="D39" s="114" t="s">
        <v>45</v>
      </c>
      <c r="E39" s="72"/>
      <c r="F39" s="72"/>
      <c r="G39" s="115" t="s">
        <v>46</v>
      </c>
      <c r="H39" s="116" t="s">
        <v>47</v>
      </c>
      <c r="I39" s="72"/>
      <c r="J39" s="72"/>
      <c r="K39" s="72"/>
      <c r="L39" s="209">
        <f>SUM(M31:M37)</f>
        <v>0</v>
      </c>
      <c r="M39" s="209"/>
      <c r="N39" s="209"/>
      <c r="O39" s="209"/>
      <c r="P39" s="210"/>
      <c r="Q39" s="109"/>
      <c r="R39" s="34"/>
    </row>
    <row r="40" spans="2:18" s="1" customFormat="1" ht="14.45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s="1" customFormat="1" ht="14.45" customHeight="1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4"/>
    </row>
    <row r="42" spans="2:18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s="1" customFormat="1" ht="15">
      <c r="B50" s="32"/>
      <c r="C50" s="33"/>
      <c r="D50" s="47" t="s">
        <v>48</v>
      </c>
      <c r="E50" s="48"/>
      <c r="F50" s="48"/>
      <c r="G50" s="48"/>
      <c r="H50" s="49"/>
      <c r="I50" s="33"/>
      <c r="J50" s="47" t="s">
        <v>49</v>
      </c>
      <c r="K50" s="48"/>
      <c r="L50" s="48"/>
      <c r="M50" s="48"/>
      <c r="N50" s="48"/>
      <c r="O50" s="48"/>
      <c r="P50" s="49"/>
      <c r="Q50" s="33"/>
      <c r="R50" s="34"/>
    </row>
    <row r="51" spans="2:18">
      <c r="B51" s="22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3"/>
    </row>
    <row r="52" spans="2:18">
      <c r="B52" s="22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3"/>
    </row>
    <row r="53" spans="2:18">
      <c r="B53" s="22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3"/>
    </row>
    <row r="54" spans="2:18">
      <c r="B54" s="22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3"/>
    </row>
    <row r="55" spans="2:18">
      <c r="B55" s="22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3"/>
    </row>
    <row r="56" spans="2:18">
      <c r="B56" s="22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3"/>
    </row>
    <row r="57" spans="2:18">
      <c r="B57" s="22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3"/>
    </row>
    <row r="58" spans="2:18">
      <c r="B58" s="22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3"/>
    </row>
    <row r="59" spans="2:18" s="1" customFormat="1" ht="15">
      <c r="B59" s="32"/>
      <c r="C59" s="33"/>
      <c r="D59" s="52" t="s">
        <v>50</v>
      </c>
      <c r="E59" s="53"/>
      <c r="F59" s="53"/>
      <c r="G59" s="54" t="s">
        <v>51</v>
      </c>
      <c r="H59" s="55"/>
      <c r="I59" s="33"/>
      <c r="J59" s="52" t="s">
        <v>50</v>
      </c>
      <c r="K59" s="53"/>
      <c r="L59" s="53"/>
      <c r="M59" s="53"/>
      <c r="N59" s="54" t="s">
        <v>51</v>
      </c>
      <c r="O59" s="53"/>
      <c r="P59" s="55"/>
      <c r="Q59" s="33"/>
      <c r="R59" s="34"/>
    </row>
    <row r="60" spans="2:18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2:18" s="1" customFormat="1" ht="15">
      <c r="B61" s="32"/>
      <c r="C61" s="33"/>
      <c r="D61" s="47" t="s">
        <v>52</v>
      </c>
      <c r="E61" s="48"/>
      <c r="F61" s="48"/>
      <c r="G61" s="48"/>
      <c r="H61" s="49"/>
      <c r="I61" s="33"/>
      <c r="J61" s="47" t="s">
        <v>53</v>
      </c>
      <c r="K61" s="48"/>
      <c r="L61" s="48"/>
      <c r="M61" s="48"/>
      <c r="N61" s="48"/>
      <c r="O61" s="48"/>
      <c r="P61" s="49"/>
      <c r="Q61" s="33"/>
      <c r="R61" s="34"/>
    </row>
    <row r="62" spans="2:18">
      <c r="B62" s="22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3"/>
    </row>
    <row r="63" spans="2:18">
      <c r="B63" s="22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3"/>
    </row>
    <row r="64" spans="2:18">
      <c r="B64" s="22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3"/>
    </row>
    <row r="65" spans="2:18">
      <c r="B65" s="22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3"/>
    </row>
    <row r="66" spans="2:18">
      <c r="B66" s="22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3"/>
    </row>
    <row r="67" spans="2:18">
      <c r="B67" s="22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3"/>
    </row>
    <row r="68" spans="2:18">
      <c r="B68" s="22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3"/>
    </row>
    <row r="69" spans="2:18">
      <c r="B69" s="22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3"/>
    </row>
    <row r="70" spans="2:18" s="1" customFormat="1" ht="15">
      <c r="B70" s="32"/>
      <c r="C70" s="33"/>
      <c r="D70" s="52" t="s">
        <v>50</v>
      </c>
      <c r="E70" s="53"/>
      <c r="F70" s="53"/>
      <c r="G70" s="54" t="s">
        <v>51</v>
      </c>
      <c r="H70" s="55"/>
      <c r="I70" s="33"/>
      <c r="J70" s="52" t="s">
        <v>50</v>
      </c>
      <c r="K70" s="53"/>
      <c r="L70" s="53"/>
      <c r="M70" s="53"/>
      <c r="N70" s="54" t="s">
        <v>51</v>
      </c>
      <c r="O70" s="53"/>
      <c r="P70" s="55"/>
      <c r="Q70" s="33"/>
      <c r="R70" s="34"/>
    </row>
    <row r="71" spans="2:18" s="1" customFormat="1" ht="14.4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9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950000000000003" customHeight="1">
      <c r="B76" s="32"/>
      <c r="C76" s="164" t="s">
        <v>142</v>
      </c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34"/>
    </row>
    <row r="77" spans="2:18" s="1" customFormat="1" ht="6.95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>
      <c r="B78" s="32"/>
      <c r="C78" s="29" t="s">
        <v>16</v>
      </c>
      <c r="D78" s="33"/>
      <c r="E78" s="33"/>
      <c r="F78" s="203" t="str">
        <f>F6</f>
        <v xml:space="preserve">Novostavba produkční stáje, hnojiště, jímky </v>
      </c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33"/>
      <c r="R78" s="34"/>
    </row>
    <row r="79" spans="2:18" ht="30" customHeight="1">
      <c r="B79" s="22"/>
      <c r="C79" s="29" t="s">
        <v>136</v>
      </c>
      <c r="D79" s="25"/>
      <c r="E79" s="25"/>
      <c r="F79" s="203" t="s">
        <v>137</v>
      </c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25"/>
      <c r="R79" s="23"/>
    </row>
    <row r="80" spans="2:18" s="1" customFormat="1" ht="36.950000000000003" customHeight="1">
      <c r="B80" s="32"/>
      <c r="C80" s="66" t="s">
        <v>138</v>
      </c>
      <c r="D80" s="33"/>
      <c r="E80" s="33"/>
      <c r="F80" s="180" t="str">
        <f>F8</f>
        <v>SO 01-2 - Technologie</v>
      </c>
      <c r="G80" s="205"/>
      <c r="H80" s="205"/>
      <c r="I80" s="205"/>
      <c r="J80" s="205"/>
      <c r="K80" s="205"/>
      <c r="L80" s="205"/>
      <c r="M80" s="205"/>
      <c r="N80" s="205"/>
      <c r="O80" s="205"/>
      <c r="P80" s="205"/>
      <c r="Q80" s="33"/>
      <c r="R80" s="34"/>
    </row>
    <row r="81" spans="2:47" s="1" customFormat="1" ht="6.95" customHeight="1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4"/>
    </row>
    <row r="82" spans="2:47" s="1" customFormat="1" ht="18" customHeight="1">
      <c r="B82" s="32"/>
      <c r="C82" s="29" t="s">
        <v>21</v>
      </c>
      <c r="D82" s="33"/>
      <c r="E82" s="33"/>
      <c r="F82" s="27" t="str">
        <f>F10</f>
        <v>Sedlice</v>
      </c>
      <c r="G82" s="33"/>
      <c r="H82" s="33"/>
      <c r="I82" s="33"/>
      <c r="J82" s="33"/>
      <c r="K82" s="29" t="s">
        <v>23</v>
      </c>
      <c r="L82" s="33"/>
      <c r="M82" s="206" t="str">
        <f>IF(O10="","",O10)</f>
        <v/>
      </c>
      <c r="N82" s="206"/>
      <c r="O82" s="206"/>
      <c r="P82" s="206"/>
      <c r="Q82" s="33"/>
      <c r="R82" s="34"/>
    </row>
    <row r="83" spans="2:47" s="1" customFormat="1" ht="6.95" customHeight="1"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4"/>
    </row>
    <row r="84" spans="2:47" s="1" customFormat="1" ht="15">
      <c r="B84" s="32"/>
      <c r="C84" s="29" t="s">
        <v>26</v>
      </c>
      <c r="D84" s="33"/>
      <c r="E84" s="33"/>
      <c r="F84" s="27" t="str">
        <f>E13</f>
        <v xml:space="preserve"> </v>
      </c>
      <c r="G84" s="33"/>
      <c r="H84" s="33"/>
      <c r="I84" s="33"/>
      <c r="J84" s="33"/>
      <c r="K84" s="29" t="s">
        <v>31</v>
      </c>
      <c r="L84" s="33"/>
      <c r="M84" s="166" t="str">
        <f>E19</f>
        <v xml:space="preserve"> </v>
      </c>
      <c r="N84" s="166"/>
      <c r="O84" s="166"/>
      <c r="P84" s="166"/>
      <c r="Q84" s="166"/>
      <c r="R84" s="34"/>
    </row>
    <row r="85" spans="2:47" s="1" customFormat="1" ht="14.45" customHeight="1">
      <c r="B85" s="32"/>
      <c r="C85" s="29" t="s">
        <v>30</v>
      </c>
      <c r="D85" s="33"/>
      <c r="E85" s="33"/>
      <c r="F85" s="27" t="str">
        <f>IF(E16="","",E16)</f>
        <v/>
      </c>
      <c r="G85" s="33"/>
      <c r="H85" s="33"/>
      <c r="I85" s="33"/>
      <c r="J85" s="33"/>
      <c r="K85" s="29" t="s">
        <v>33</v>
      </c>
      <c r="L85" s="33"/>
      <c r="M85" s="166"/>
      <c r="N85" s="166"/>
      <c r="O85" s="166"/>
      <c r="P85" s="166"/>
      <c r="Q85" s="166"/>
      <c r="R85" s="34"/>
    </row>
    <row r="86" spans="2:47" s="1" customFormat="1" ht="10.35" customHeight="1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4"/>
    </row>
    <row r="87" spans="2:47" s="1" customFormat="1" ht="29.25" customHeight="1">
      <c r="B87" s="32"/>
      <c r="C87" s="211" t="s">
        <v>143</v>
      </c>
      <c r="D87" s="212"/>
      <c r="E87" s="212"/>
      <c r="F87" s="212"/>
      <c r="G87" s="212"/>
      <c r="H87" s="109"/>
      <c r="I87" s="109"/>
      <c r="J87" s="109"/>
      <c r="K87" s="109"/>
      <c r="L87" s="109"/>
      <c r="M87" s="109"/>
      <c r="N87" s="211" t="s">
        <v>144</v>
      </c>
      <c r="O87" s="212"/>
      <c r="P87" s="212"/>
      <c r="Q87" s="212"/>
      <c r="R87" s="34"/>
    </row>
    <row r="88" spans="2:47" s="1" customFormat="1" ht="10.35" customHeight="1"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4"/>
    </row>
    <row r="89" spans="2:47" s="1" customFormat="1" ht="29.25" customHeight="1">
      <c r="B89" s="32"/>
      <c r="C89" s="117" t="s">
        <v>145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199">
        <f>N122</f>
        <v>0</v>
      </c>
      <c r="O89" s="213"/>
      <c r="P89" s="213"/>
      <c r="Q89" s="213"/>
      <c r="R89" s="34"/>
      <c r="AU89" s="18" t="s">
        <v>146</v>
      </c>
    </row>
    <row r="90" spans="2:47" s="7" customFormat="1" ht="24.95" customHeight="1">
      <c r="B90" s="118"/>
      <c r="C90" s="119"/>
      <c r="D90" s="120" t="s">
        <v>621</v>
      </c>
      <c r="E90" s="119"/>
      <c r="F90" s="119"/>
      <c r="G90" s="119"/>
      <c r="H90" s="119"/>
      <c r="I90" s="119"/>
      <c r="J90" s="119"/>
      <c r="K90" s="119"/>
      <c r="L90" s="119"/>
      <c r="M90" s="119"/>
      <c r="N90" s="214">
        <f>N123</f>
        <v>0</v>
      </c>
      <c r="O90" s="215"/>
      <c r="P90" s="215"/>
      <c r="Q90" s="215"/>
      <c r="R90" s="121"/>
    </row>
    <row r="91" spans="2:47" s="8" customFormat="1" ht="19.899999999999999" customHeight="1">
      <c r="B91" s="122"/>
      <c r="C91" s="96"/>
      <c r="D91" s="123" t="s">
        <v>622</v>
      </c>
      <c r="E91" s="96"/>
      <c r="F91" s="96"/>
      <c r="G91" s="96"/>
      <c r="H91" s="96"/>
      <c r="I91" s="96"/>
      <c r="J91" s="96"/>
      <c r="K91" s="96"/>
      <c r="L91" s="96"/>
      <c r="M91" s="96"/>
      <c r="N91" s="195">
        <f>N124</f>
        <v>0</v>
      </c>
      <c r="O91" s="196"/>
      <c r="P91" s="196"/>
      <c r="Q91" s="196"/>
      <c r="R91" s="124"/>
    </row>
    <row r="92" spans="2:47" s="8" customFormat="1" ht="19.899999999999999" customHeight="1">
      <c r="B92" s="122"/>
      <c r="C92" s="96"/>
      <c r="D92" s="123" t="s">
        <v>623</v>
      </c>
      <c r="E92" s="96"/>
      <c r="F92" s="96"/>
      <c r="G92" s="96"/>
      <c r="H92" s="96"/>
      <c r="I92" s="96"/>
      <c r="J92" s="96"/>
      <c r="K92" s="96"/>
      <c r="L92" s="96"/>
      <c r="M92" s="96"/>
      <c r="N92" s="195">
        <f>N127</f>
        <v>0</v>
      </c>
      <c r="O92" s="196"/>
      <c r="P92" s="196"/>
      <c r="Q92" s="196"/>
      <c r="R92" s="124"/>
    </row>
    <row r="93" spans="2:47" s="8" customFormat="1" ht="19.899999999999999" customHeight="1">
      <c r="B93" s="122"/>
      <c r="C93" s="96"/>
      <c r="D93" s="123" t="s">
        <v>624</v>
      </c>
      <c r="E93" s="96"/>
      <c r="F93" s="96"/>
      <c r="G93" s="96"/>
      <c r="H93" s="96"/>
      <c r="I93" s="96"/>
      <c r="J93" s="96"/>
      <c r="K93" s="96"/>
      <c r="L93" s="96"/>
      <c r="M93" s="96"/>
      <c r="N93" s="195">
        <f>N142</f>
        <v>0</v>
      </c>
      <c r="O93" s="196"/>
      <c r="P93" s="196"/>
      <c r="Q93" s="196"/>
      <c r="R93" s="124"/>
    </row>
    <row r="94" spans="2:47" s="8" customFormat="1" ht="19.899999999999999" customHeight="1">
      <c r="B94" s="122"/>
      <c r="C94" s="96"/>
      <c r="D94" s="123" t="s">
        <v>625</v>
      </c>
      <c r="E94" s="96"/>
      <c r="F94" s="96"/>
      <c r="G94" s="96"/>
      <c r="H94" s="96"/>
      <c r="I94" s="96"/>
      <c r="J94" s="96"/>
      <c r="K94" s="96"/>
      <c r="L94" s="96"/>
      <c r="M94" s="96"/>
      <c r="N94" s="195">
        <f>N151</f>
        <v>0</v>
      </c>
      <c r="O94" s="196"/>
      <c r="P94" s="196"/>
      <c r="Q94" s="196"/>
      <c r="R94" s="124"/>
    </row>
    <row r="95" spans="2:47" s="8" customFormat="1" ht="19.899999999999999" customHeight="1">
      <c r="B95" s="122"/>
      <c r="C95" s="96"/>
      <c r="D95" s="123" t="s">
        <v>626</v>
      </c>
      <c r="E95" s="96"/>
      <c r="F95" s="96"/>
      <c r="G95" s="96"/>
      <c r="H95" s="96"/>
      <c r="I95" s="96"/>
      <c r="J95" s="96"/>
      <c r="K95" s="96"/>
      <c r="L95" s="96"/>
      <c r="M95" s="96"/>
      <c r="N95" s="195">
        <f>N160</f>
        <v>0</v>
      </c>
      <c r="O95" s="196"/>
      <c r="P95" s="196"/>
      <c r="Q95" s="196"/>
      <c r="R95" s="124"/>
    </row>
    <row r="96" spans="2:47" s="8" customFormat="1" ht="19.899999999999999" customHeight="1">
      <c r="B96" s="122"/>
      <c r="C96" s="96"/>
      <c r="D96" s="123" t="s">
        <v>627</v>
      </c>
      <c r="E96" s="96"/>
      <c r="F96" s="96"/>
      <c r="G96" s="96"/>
      <c r="H96" s="96"/>
      <c r="I96" s="96"/>
      <c r="J96" s="96"/>
      <c r="K96" s="96"/>
      <c r="L96" s="96"/>
      <c r="M96" s="96"/>
      <c r="N96" s="195">
        <f>N165</f>
        <v>0</v>
      </c>
      <c r="O96" s="196"/>
      <c r="P96" s="196"/>
      <c r="Q96" s="196"/>
      <c r="R96" s="124"/>
    </row>
    <row r="97" spans="2:21" s="8" customFormat="1" ht="19.899999999999999" customHeight="1">
      <c r="B97" s="122"/>
      <c r="C97" s="96"/>
      <c r="D97" s="123" t="s">
        <v>628</v>
      </c>
      <c r="E97" s="96"/>
      <c r="F97" s="96"/>
      <c r="G97" s="96"/>
      <c r="H97" s="96"/>
      <c r="I97" s="96"/>
      <c r="J97" s="96"/>
      <c r="K97" s="96"/>
      <c r="L97" s="96"/>
      <c r="M97" s="96"/>
      <c r="N97" s="195">
        <f>N167</f>
        <v>0</v>
      </c>
      <c r="O97" s="196"/>
      <c r="P97" s="196"/>
      <c r="Q97" s="196"/>
      <c r="R97" s="124"/>
    </row>
    <row r="98" spans="2:21" s="8" customFormat="1" ht="19.899999999999999" customHeight="1">
      <c r="B98" s="122"/>
      <c r="C98" s="96"/>
      <c r="D98" s="123" t="s">
        <v>629</v>
      </c>
      <c r="E98" s="96"/>
      <c r="F98" s="96"/>
      <c r="G98" s="96"/>
      <c r="H98" s="96"/>
      <c r="I98" s="96"/>
      <c r="J98" s="96"/>
      <c r="K98" s="96"/>
      <c r="L98" s="96"/>
      <c r="M98" s="96"/>
      <c r="N98" s="195">
        <f>N169</f>
        <v>0</v>
      </c>
      <c r="O98" s="196"/>
      <c r="P98" s="196"/>
      <c r="Q98" s="196"/>
      <c r="R98" s="124"/>
    </row>
    <row r="99" spans="2:21" s="8" customFormat="1" ht="19.899999999999999" customHeight="1">
      <c r="B99" s="122"/>
      <c r="C99" s="96"/>
      <c r="D99" s="123" t="s">
        <v>630</v>
      </c>
      <c r="E99" s="96"/>
      <c r="F99" s="96"/>
      <c r="G99" s="96"/>
      <c r="H99" s="96"/>
      <c r="I99" s="96"/>
      <c r="J99" s="96"/>
      <c r="K99" s="96"/>
      <c r="L99" s="96"/>
      <c r="M99" s="96"/>
      <c r="N99" s="195">
        <f>N180</f>
        <v>0</v>
      </c>
      <c r="O99" s="196"/>
      <c r="P99" s="196"/>
      <c r="Q99" s="196"/>
      <c r="R99" s="124"/>
    </row>
    <row r="100" spans="2:21" s="8" customFormat="1" ht="19.899999999999999" customHeight="1">
      <c r="B100" s="122"/>
      <c r="C100" s="96"/>
      <c r="D100" s="123" t="s">
        <v>631</v>
      </c>
      <c r="E100" s="96"/>
      <c r="F100" s="96"/>
      <c r="G100" s="96"/>
      <c r="H100" s="96"/>
      <c r="I100" s="96"/>
      <c r="J100" s="96"/>
      <c r="K100" s="96"/>
      <c r="L100" s="96"/>
      <c r="M100" s="96"/>
      <c r="N100" s="195">
        <f>N186</f>
        <v>0</v>
      </c>
      <c r="O100" s="196"/>
      <c r="P100" s="196"/>
      <c r="Q100" s="196"/>
      <c r="R100" s="124"/>
    </row>
    <row r="101" spans="2:21" s="1" customFormat="1" ht="21.75" customHeight="1">
      <c r="B101" s="32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4"/>
    </row>
    <row r="102" spans="2:21" s="1" customFormat="1" ht="29.25" customHeight="1">
      <c r="B102" s="32"/>
      <c r="C102" s="117" t="s">
        <v>167</v>
      </c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213">
        <v>0</v>
      </c>
      <c r="O102" s="233"/>
      <c r="P102" s="233"/>
      <c r="Q102" s="233"/>
      <c r="R102" s="34"/>
      <c r="T102" s="125"/>
      <c r="U102" s="126" t="s">
        <v>38</v>
      </c>
    </row>
    <row r="103" spans="2:21" s="1" customFormat="1" ht="18" customHeight="1">
      <c r="B103" s="32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4"/>
    </row>
    <row r="104" spans="2:21" s="1" customFormat="1" ht="29.25" customHeight="1">
      <c r="B104" s="32"/>
      <c r="C104" s="108" t="s">
        <v>129</v>
      </c>
      <c r="D104" s="109"/>
      <c r="E104" s="109"/>
      <c r="F104" s="109"/>
      <c r="G104" s="109"/>
      <c r="H104" s="109"/>
      <c r="I104" s="109"/>
      <c r="J104" s="109"/>
      <c r="K104" s="109"/>
      <c r="L104" s="200">
        <f>ROUND(SUM(N89+N102),2)</f>
        <v>0</v>
      </c>
      <c r="M104" s="200"/>
      <c r="N104" s="200"/>
      <c r="O104" s="200"/>
      <c r="P104" s="200"/>
      <c r="Q104" s="200"/>
      <c r="R104" s="34"/>
    </row>
    <row r="105" spans="2:21" s="1" customFormat="1" ht="6.95" customHeight="1">
      <c r="B105" s="56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8"/>
    </row>
    <row r="109" spans="2:21" s="1" customFormat="1" ht="6.95" customHeight="1">
      <c r="B109" s="59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1"/>
    </row>
    <row r="110" spans="2:21" s="1" customFormat="1" ht="36.950000000000003" customHeight="1">
      <c r="B110" s="32"/>
      <c r="C110" s="164" t="s">
        <v>168</v>
      </c>
      <c r="D110" s="205"/>
      <c r="E110" s="205"/>
      <c r="F110" s="205"/>
      <c r="G110" s="205"/>
      <c r="H110" s="205"/>
      <c r="I110" s="205"/>
      <c r="J110" s="205"/>
      <c r="K110" s="205"/>
      <c r="L110" s="205"/>
      <c r="M110" s="205"/>
      <c r="N110" s="205"/>
      <c r="O110" s="205"/>
      <c r="P110" s="205"/>
      <c r="Q110" s="205"/>
      <c r="R110" s="34"/>
    </row>
    <row r="111" spans="2:21" s="1" customFormat="1" ht="6.95" customHeight="1">
      <c r="B111" s="32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4"/>
    </row>
    <row r="112" spans="2:21" s="1" customFormat="1" ht="30" customHeight="1">
      <c r="B112" s="32"/>
      <c r="C112" s="29" t="s">
        <v>16</v>
      </c>
      <c r="D112" s="33"/>
      <c r="E112" s="33"/>
      <c r="F112" s="203" t="str">
        <f>F6</f>
        <v xml:space="preserve">Novostavba produkční stáje, hnojiště, jímky </v>
      </c>
      <c r="G112" s="204"/>
      <c r="H112" s="204"/>
      <c r="I112" s="204"/>
      <c r="J112" s="204"/>
      <c r="K112" s="204"/>
      <c r="L112" s="204"/>
      <c r="M112" s="204"/>
      <c r="N112" s="204"/>
      <c r="O112" s="204"/>
      <c r="P112" s="204"/>
      <c r="Q112" s="33"/>
      <c r="R112" s="34"/>
    </row>
    <row r="113" spans="2:65" ht="30" customHeight="1">
      <c r="B113" s="22"/>
      <c r="C113" s="29" t="s">
        <v>136</v>
      </c>
      <c r="D113" s="25"/>
      <c r="E113" s="25"/>
      <c r="F113" s="203" t="s">
        <v>137</v>
      </c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25"/>
      <c r="R113" s="23"/>
    </row>
    <row r="114" spans="2:65" s="1" customFormat="1" ht="36.950000000000003" customHeight="1">
      <c r="B114" s="32"/>
      <c r="C114" s="66" t="s">
        <v>138</v>
      </c>
      <c r="D114" s="33"/>
      <c r="E114" s="33"/>
      <c r="F114" s="180" t="str">
        <f>F8</f>
        <v>SO 01-2 - Technologie</v>
      </c>
      <c r="G114" s="205"/>
      <c r="H114" s="205"/>
      <c r="I114" s="205"/>
      <c r="J114" s="205"/>
      <c r="K114" s="205"/>
      <c r="L114" s="205"/>
      <c r="M114" s="205"/>
      <c r="N114" s="205"/>
      <c r="O114" s="205"/>
      <c r="P114" s="205"/>
      <c r="Q114" s="33"/>
      <c r="R114" s="34"/>
    </row>
    <row r="115" spans="2:65" s="1" customFormat="1" ht="6.95" customHeight="1">
      <c r="B115" s="32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4"/>
    </row>
    <row r="116" spans="2:65" s="1" customFormat="1" ht="18" customHeight="1">
      <c r="B116" s="32"/>
      <c r="C116" s="29" t="s">
        <v>21</v>
      </c>
      <c r="D116" s="33"/>
      <c r="E116" s="33"/>
      <c r="F116" s="27" t="str">
        <f>F10</f>
        <v>Sedlice</v>
      </c>
      <c r="G116" s="33"/>
      <c r="H116" s="33"/>
      <c r="I116" s="33"/>
      <c r="J116" s="33"/>
      <c r="K116" s="29" t="s">
        <v>23</v>
      </c>
      <c r="L116" s="33"/>
      <c r="M116" s="206" t="str">
        <f>IF(O10="","",O10)</f>
        <v/>
      </c>
      <c r="N116" s="206"/>
      <c r="O116" s="206"/>
      <c r="P116" s="206"/>
      <c r="Q116" s="33"/>
      <c r="R116" s="34"/>
    </row>
    <row r="117" spans="2:65" s="1" customFormat="1" ht="6.95" customHeight="1">
      <c r="B117" s="32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4"/>
    </row>
    <row r="118" spans="2:65" s="1" customFormat="1" ht="15">
      <c r="B118" s="32"/>
      <c r="C118" s="29" t="s">
        <v>26</v>
      </c>
      <c r="D118" s="33"/>
      <c r="E118" s="33"/>
      <c r="F118" s="27" t="str">
        <f>E13</f>
        <v xml:space="preserve"> </v>
      </c>
      <c r="G118" s="33"/>
      <c r="H118" s="33"/>
      <c r="I118" s="33"/>
      <c r="J118" s="33"/>
      <c r="K118" s="29" t="s">
        <v>31</v>
      </c>
      <c r="L118" s="33"/>
      <c r="M118" s="166" t="str">
        <f>E19</f>
        <v xml:space="preserve"> </v>
      </c>
      <c r="N118" s="166"/>
      <c r="O118" s="166"/>
      <c r="P118" s="166"/>
      <c r="Q118" s="166"/>
      <c r="R118" s="34"/>
    </row>
    <row r="119" spans="2:65" s="1" customFormat="1" ht="14.45" customHeight="1">
      <c r="B119" s="32"/>
      <c r="C119" s="29" t="s">
        <v>30</v>
      </c>
      <c r="D119" s="33"/>
      <c r="E119" s="33"/>
      <c r="F119" s="27" t="str">
        <f>IF(E16="","",E16)</f>
        <v/>
      </c>
      <c r="G119" s="33"/>
      <c r="H119" s="33"/>
      <c r="I119" s="33"/>
      <c r="J119" s="33"/>
      <c r="K119" s="29" t="s">
        <v>33</v>
      </c>
      <c r="L119" s="33"/>
      <c r="M119" s="166"/>
      <c r="N119" s="166"/>
      <c r="O119" s="166"/>
      <c r="P119" s="166"/>
      <c r="Q119" s="166"/>
      <c r="R119" s="34"/>
    </row>
    <row r="120" spans="2:65" s="1" customFormat="1" ht="10.35" customHeight="1">
      <c r="B120" s="32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4"/>
    </row>
    <row r="121" spans="2:65" s="9" customFormat="1" ht="29.25" customHeight="1">
      <c r="B121" s="127"/>
      <c r="C121" s="128" t="s">
        <v>169</v>
      </c>
      <c r="D121" s="129" t="s">
        <v>170</v>
      </c>
      <c r="E121" s="129" t="s">
        <v>56</v>
      </c>
      <c r="F121" s="216" t="s">
        <v>171</v>
      </c>
      <c r="G121" s="216"/>
      <c r="H121" s="216"/>
      <c r="I121" s="216"/>
      <c r="J121" s="129" t="s">
        <v>172</v>
      </c>
      <c r="K121" s="129" t="s">
        <v>173</v>
      </c>
      <c r="L121" s="217" t="s">
        <v>174</v>
      </c>
      <c r="M121" s="217"/>
      <c r="N121" s="216" t="s">
        <v>144</v>
      </c>
      <c r="O121" s="216"/>
      <c r="P121" s="216"/>
      <c r="Q121" s="218"/>
      <c r="R121" s="130"/>
      <c r="T121" s="73" t="s">
        <v>175</v>
      </c>
      <c r="U121" s="74" t="s">
        <v>38</v>
      </c>
      <c r="V121" s="74" t="s">
        <v>176</v>
      </c>
      <c r="W121" s="74" t="s">
        <v>177</v>
      </c>
      <c r="X121" s="74" t="s">
        <v>178</v>
      </c>
      <c r="Y121" s="74" t="s">
        <v>179</v>
      </c>
      <c r="Z121" s="74" t="s">
        <v>180</v>
      </c>
      <c r="AA121" s="75" t="s">
        <v>181</v>
      </c>
    </row>
    <row r="122" spans="2:65" s="1" customFormat="1" ht="29.25" customHeight="1">
      <c r="B122" s="32"/>
      <c r="C122" s="77" t="s">
        <v>140</v>
      </c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221">
        <f>BK122</f>
        <v>0</v>
      </c>
      <c r="O122" s="222"/>
      <c r="P122" s="222"/>
      <c r="Q122" s="222"/>
      <c r="R122" s="34"/>
      <c r="T122" s="76"/>
      <c r="U122" s="48"/>
      <c r="V122" s="48"/>
      <c r="W122" s="131">
        <f>W123</f>
        <v>0</v>
      </c>
      <c r="X122" s="48"/>
      <c r="Y122" s="131">
        <f>Y123</f>
        <v>0</v>
      </c>
      <c r="Z122" s="48"/>
      <c r="AA122" s="132">
        <f>AA123</f>
        <v>0</v>
      </c>
      <c r="AT122" s="18" t="s">
        <v>73</v>
      </c>
      <c r="AU122" s="18" t="s">
        <v>146</v>
      </c>
      <c r="BK122" s="133">
        <f>BK123</f>
        <v>0</v>
      </c>
    </row>
    <row r="123" spans="2:65" s="10" customFormat="1" ht="37.35" customHeight="1">
      <c r="B123" s="134"/>
      <c r="C123" s="135"/>
      <c r="D123" s="136" t="s">
        <v>621</v>
      </c>
      <c r="E123" s="136"/>
      <c r="F123" s="136"/>
      <c r="G123" s="136"/>
      <c r="H123" s="136"/>
      <c r="I123" s="136"/>
      <c r="J123" s="136"/>
      <c r="K123" s="136"/>
      <c r="L123" s="136"/>
      <c r="M123" s="136"/>
      <c r="N123" s="223">
        <f>BK123</f>
        <v>0</v>
      </c>
      <c r="O123" s="214"/>
      <c r="P123" s="214"/>
      <c r="Q123" s="214"/>
      <c r="R123" s="137"/>
      <c r="T123" s="138"/>
      <c r="U123" s="135"/>
      <c r="V123" s="135"/>
      <c r="W123" s="139">
        <f>W124+W127+W142+W151+W160+W165+W167+W169+W180+W186</f>
        <v>0</v>
      </c>
      <c r="X123" s="135"/>
      <c r="Y123" s="139">
        <f>Y124+Y127+Y142+Y151+Y160+Y165+Y167+Y169+Y180+Y186</f>
        <v>0</v>
      </c>
      <c r="Z123" s="135"/>
      <c r="AA123" s="140">
        <f>AA124+AA127+AA142+AA151+AA160+AA165+AA167+AA169+AA180+AA186</f>
        <v>0</v>
      </c>
      <c r="AR123" s="141" t="s">
        <v>192</v>
      </c>
      <c r="AT123" s="142" t="s">
        <v>73</v>
      </c>
      <c r="AU123" s="142" t="s">
        <v>74</v>
      </c>
      <c r="AY123" s="141" t="s">
        <v>182</v>
      </c>
      <c r="BK123" s="143">
        <f>BK124+BK127+BK142+BK151+BK160+BK165+BK167+BK169+BK180+BK186</f>
        <v>0</v>
      </c>
    </row>
    <row r="124" spans="2:65" s="10" customFormat="1" ht="19.899999999999999" customHeight="1">
      <c r="B124" s="134"/>
      <c r="C124" s="135"/>
      <c r="D124" s="144" t="s">
        <v>622</v>
      </c>
      <c r="E124" s="144"/>
      <c r="F124" s="144"/>
      <c r="G124" s="144"/>
      <c r="H124" s="144"/>
      <c r="I124" s="144"/>
      <c r="J124" s="144"/>
      <c r="K124" s="144"/>
      <c r="L124" s="144"/>
      <c r="M124" s="144"/>
      <c r="N124" s="224">
        <f>BK124</f>
        <v>0</v>
      </c>
      <c r="O124" s="225"/>
      <c r="P124" s="225"/>
      <c r="Q124" s="225"/>
      <c r="R124" s="137"/>
      <c r="T124" s="138"/>
      <c r="U124" s="135"/>
      <c r="V124" s="135"/>
      <c r="W124" s="139">
        <f>SUM(W125:W126)</f>
        <v>0</v>
      </c>
      <c r="X124" s="135"/>
      <c r="Y124" s="139">
        <f>SUM(Y125:Y126)</f>
        <v>0</v>
      </c>
      <c r="Z124" s="135"/>
      <c r="AA124" s="140">
        <f>SUM(AA125:AA126)</f>
        <v>0</v>
      </c>
      <c r="AR124" s="141" t="s">
        <v>192</v>
      </c>
      <c r="AT124" s="142" t="s">
        <v>73</v>
      </c>
      <c r="AU124" s="142" t="s">
        <v>20</v>
      </c>
      <c r="AY124" s="141" t="s">
        <v>182</v>
      </c>
      <c r="BK124" s="143">
        <f>SUM(BK125:BK126)</f>
        <v>0</v>
      </c>
    </row>
    <row r="125" spans="2:65" s="1" customFormat="1" ht="22.5" customHeight="1">
      <c r="B125" s="145"/>
      <c r="C125" s="146" t="s">
        <v>20</v>
      </c>
      <c r="D125" s="146" t="s">
        <v>183</v>
      </c>
      <c r="E125" s="147" t="s">
        <v>632</v>
      </c>
      <c r="F125" s="219" t="s">
        <v>633</v>
      </c>
      <c r="G125" s="219"/>
      <c r="H125" s="219"/>
      <c r="I125" s="219"/>
      <c r="J125" s="148" t="s">
        <v>537</v>
      </c>
      <c r="K125" s="149">
        <v>344</v>
      </c>
      <c r="L125" s="220"/>
      <c r="M125" s="220"/>
      <c r="N125" s="220">
        <f>ROUND(L125*K125,2)</f>
        <v>0</v>
      </c>
      <c r="O125" s="220"/>
      <c r="P125" s="220"/>
      <c r="Q125" s="220"/>
      <c r="R125" s="150"/>
      <c r="T125" s="151" t="s">
        <v>5</v>
      </c>
      <c r="U125" s="41" t="s">
        <v>39</v>
      </c>
      <c r="V125" s="152">
        <v>0</v>
      </c>
      <c r="W125" s="152">
        <f>V125*K125</f>
        <v>0</v>
      </c>
      <c r="X125" s="152">
        <v>0</v>
      </c>
      <c r="Y125" s="152">
        <f>X125*K125</f>
        <v>0</v>
      </c>
      <c r="Z125" s="152">
        <v>0</v>
      </c>
      <c r="AA125" s="153">
        <f>Z125*K125</f>
        <v>0</v>
      </c>
      <c r="AR125" s="18" t="s">
        <v>434</v>
      </c>
      <c r="AT125" s="18" t="s">
        <v>183</v>
      </c>
      <c r="AU125" s="18" t="s">
        <v>85</v>
      </c>
      <c r="AY125" s="18" t="s">
        <v>182</v>
      </c>
      <c r="BE125" s="154">
        <f>IF(U125="základní",N125,0)</f>
        <v>0</v>
      </c>
      <c r="BF125" s="154">
        <f>IF(U125="snížená",N125,0)</f>
        <v>0</v>
      </c>
      <c r="BG125" s="154">
        <f>IF(U125="zákl. přenesená",N125,0)</f>
        <v>0</v>
      </c>
      <c r="BH125" s="154">
        <f>IF(U125="sníž. přenesená",N125,0)</f>
        <v>0</v>
      </c>
      <c r="BI125" s="154">
        <f>IF(U125="nulová",N125,0)</f>
        <v>0</v>
      </c>
      <c r="BJ125" s="18" t="s">
        <v>20</v>
      </c>
      <c r="BK125" s="154">
        <f>ROUND(L125*K125,2)</f>
        <v>0</v>
      </c>
      <c r="BL125" s="18" t="s">
        <v>434</v>
      </c>
      <c r="BM125" s="18" t="s">
        <v>634</v>
      </c>
    </row>
    <row r="126" spans="2:65" s="1" customFormat="1" ht="22.5" customHeight="1">
      <c r="B126" s="145"/>
      <c r="C126" s="146" t="s">
        <v>85</v>
      </c>
      <c r="D126" s="146" t="s">
        <v>183</v>
      </c>
      <c r="E126" s="147" t="s">
        <v>635</v>
      </c>
      <c r="F126" s="219" t="s">
        <v>636</v>
      </c>
      <c r="G126" s="219"/>
      <c r="H126" s="219"/>
      <c r="I126" s="219"/>
      <c r="J126" s="148" t="s">
        <v>637</v>
      </c>
      <c r="K126" s="149">
        <v>663</v>
      </c>
      <c r="L126" s="220"/>
      <c r="M126" s="220"/>
      <c r="N126" s="220">
        <f>ROUND(L126*K126,2)</f>
        <v>0</v>
      </c>
      <c r="O126" s="220"/>
      <c r="P126" s="220"/>
      <c r="Q126" s="220"/>
      <c r="R126" s="150"/>
      <c r="T126" s="151" t="s">
        <v>5</v>
      </c>
      <c r="U126" s="41" t="s">
        <v>39</v>
      </c>
      <c r="V126" s="152">
        <v>0</v>
      </c>
      <c r="W126" s="152">
        <f>V126*K126</f>
        <v>0</v>
      </c>
      <c r="X126" s="152">
        <v>0</v>
      </c>
      <c r="Y126" s="152">
        <f>X126*K126</f>
        <v>0</v>
      </c>
      <c r="Z126" s="152">
        <v>0</v>
      </c>
      <c r="AA126" s="153">
        <f>Z126*K126</f>
        <v>0</v>
      </c>
      <c r="AR126" s="18" t="s">
        <v>434</v>
      </c>
      <c r="AT126" s="18" t="s">
        <v>183</v>
      </c>
      <c r="AU126" s="18" t="s">
        <v>85</v>
      </c>
      <c r="AY126" s="18" t="s">
        <v>182</v>
      </c>
      <c r="BE126" s="154">
        <f>IF(U126="základní",N126,0)</f>
        <v>0</v>
      </c>
      <c r="BF126" s="154">
        <f>IF(U126="snížená",N126,0)</f>
        <v>0</v>
      </c>
      <c r="BG126" s="154">
        <f>IF(U126="zákl. přenesená",N126,0)</f>
        <v>0</v>
      </c>
      <c r="BH126" s="154">
        <f>IF(U126="sníž. přenesená",N126,0)</f>
        <v>0</v>
      </c>
      <c r="BI126" s="154">
        <f>IF(U126="nulová",N126,0)</f>
        <v>0</v>
      </c>
      <c r="BJ126" s="18" t="s">
        <v>20</v>
      </c>
      <c r="BK126" s="154">
        <f>ROUND(L126*K126,2)</f>
        <v>0</v>
      </c>
      <c r="BL126" s="18" t="s">
        <v>434</v>
      </c>
      <c r="BM126" s="18" t="s">
        <v>638</v>
      </c>
    </row>
    <row r="127" spans="2:65" s="10" customFormat="1" ht="29.85" customHeight="1">
      <c r="B127" s="134"/>
      <c r="C127" s="135"/>
      <c r="D127" s="144" t="s">
        <v>623</v>
      </c>
      <c r="E127" s="144"/>
      <c r="F127" s="144"/>
      <c r="G127" s="144"/>
      <c r="H127" s="144"/>
      <c r="I127" s="144"/>
      <c r="J127" s="144"/>
      <c r="K127" s="144"/>
      <c r="L127" s="144"/>
      <c r="M127" s="144"/>
      <c r="N127" s="228">
        <f>BK127</f>
        <v>0</v>
      </c>
      <c r="O127" s="229"/>
      <c r="P127" s="229"/>
      <c r="Q127" s="229"/>
      <c r="R127" s="137"/>
      <c r="T127" s="138"/>
      <c r="U127" s="135"/>
      <c r="V127" s="135"/>
      <c r="W127" s="139">
        <f>SUM(W128:W141)</f>
        <v>0</v>
      </c>
      <c r="X127" s="135"/>
      <c r="Y127" s="139">
        <f>SUM(Y128:Y141)</f>
        <v>0</v>
      </c>
      <c r="Z127" s="135"/>
      <c r="AA127" s="140">
        <f>SUM(AA128:AA141)</f>
        <v>0</v>
      </c>
      <c r="AR127" s="141" t="s">
        <v>192</v>
      </c>
      <c r="AT127" s="142" t="s">
        <v>73</v>
      </c>
      <c r="AU127" s="142" t="s">
        <v>20</v>
      </c>
      <c r="AY127" s="141" t="s">
        <v>182</v>
      </c>
      <c r="BK127" s="143">
        <f>SUM(BK128:BK141)</f>
        <v>0</v>
      </c>
    </row>
    <row r="128" spans="2:65" s="1" customFormat="1" ht="22.5" customHeight="1">
      <c r="B128" s="145"/>
      <c r="C128" s="155" t="s">
        <v>192</v>
      </c>
      <c r="D128" s="155" t="s">
        <v>327</v>
      </c>
      <c r="E128" s="156" t="s">
        <v>639</v>
      </c>
      <c r="F128" s="226" t="s">
        <v>640</v>
      </c>
      <c r="G128" s="226"/>
      <c r="H128" s="226"/>
      <c r="I128" s="226"/>
      <c r="J128" s="157" t="s">
        <v>537</v>
      </c>
      <c r="K128" s="158">
        <v>130</v>
      </c>
      <c r="L128" s="227"/>
      <c r="M128" s="227"/>
      <c r="N128" s="227">
        <f t="shared" ref="N128:N141" si="0">ROUND(L128*K128,2)</f>
        <v>0</v>
      </c>
      <c r="O128" s="220"/>
      <c r="P128" s="220"/>
      <c r="Q128" s="220"/>
      <c r="R128" s="150"/>
      <c r="T128" s="151" t="s">
        <v>5</v>
      </c>
      <c r="U128" s="41" t="s">
        <v>39</v>
      </c>
      <c r="V128" s="152">
        <v>0</v>
      </c>
      <c r="W128" s="152">
        <f t="shared" ref="W128:W141" si="1">V128*K128</f>
        <v>0</v>
      </c>
      <c r="X128" s="152">
        <v>0</v>
      </c>
      <c r="Y128" s="152">
        <f t="shared" ref="Y128:Y141" si="2">X128*K128</f>
        <v>0</v>
      </c>
      <c r="Z128" s="152">
        <v>0</v>
      </c>
      <c r="AA128" s="153">
        <f t="shared" ref="AA128:AA141" si="3">Z128*K128</f>
        <v>0</v>
      </c>
      <c r="AR128" s="18" t="s">
        <v>641</v>
      </c>
      <c r="AT128" s="18" t="s">
        <v>327</v>
      </c>
      <c r="AU128" s="18" t="s">
        <v>85</v>
      </c>
      <c r="AY128" s="18" t="s">
        <v>182</v>
      </c>
      <c r="BE128" s="154">
        <f t="shared" ref="BE128:BE141" si="4">IF(U128="základní",N128,0)</f>
        <v>0</v>
      </c>
      <c r="BF128" s="154">
        <f t="shared" ref="BF128:BF141" si="5">IF(U128="snížená",N128,0)</f>
        <v>0</v>
      </c>
      <c r="BG128" s="154">
        <f t="shared" ref="BG128:BG141" si="6">IF(U128="zákl. přenesená",N128,0)</f>
        <v>0</v>
      </c>
      <c r="BH128" s="154">
        <f t="shared" ref="BH128:BH141" si="7">IF(U128="sníž. přenesená",N128,0)</f>
        <v>0</v>
      </c>
      <c r="BI128" s="154">
        <f t="shared" ref="BI128:BI141" si="8">IF(U128="nulová",N128,0)</f>
        <v>0</v>
      </c>
      <c r="BJ128" s="18" t="s">
        <v>20</v>
      </c>
      <c r="BK128" s="154">
        <f t="shared" ref="BK128:BK141" si="9">ROUND(L128*K128,2)</f>
        <v>0</v>
      </c>
      <c r="BL128" s="18" t="s">
        <v>434</v>
      </c>
      <c r="BM128" s="18" t="s">
        <v>642</v>
      </c>
    </row>
    <row r="129" spans="2:65" s="1" customFormat="1" ht="22.5" customHeight="1">
      <c r="B129" s="145"/>
      <c r="C129" s="155" t="s">
        <v>187</v>
      </c>
      <c r="D129" s="155" t="s">
        <v>327</v>
      </c>
      <c r="E129" s="156" t="s">
        <v>643</v>
      </c>
      <c r="F129" s="226" t="s">
        <v>644</v>
      </c>
      <c r="G129" s="226"/>
      <c r="H129" s="226"/>
      <c r="I129" s="226"/>
      <c r="J129" s="157" t="s">
        <v>537</v>
      </c>
      <c r="K129" s="158">
        <v>134</v>
      </c>
      <c r="L129" s="227"/>
      <c r="M129" s="227"/>
      <c r="N129" s="227">
        <f t="shared" si="0"/>
        <v>0</v>
      </c>
      <c r="O129" s="220"/>
      <c r="P129" s="220"/>
      <c r="Q129" s="220"/>
      <c r="R129" s="150"/>
      <c r="T129" s="151" t="s">
        <v>5</v>
      </c>
      <c r="U129" s="41" t="s">
        <v>39</v>
      </c>
      <c r="V129" s="152">
        <v>0</v>
      </c>
      <c r="W129" s="152">
        <f t="shared" si="1"/>
        <v>0</v>
      </c>
      <c r="X129" s="152">
        <v>0</v>
      </c>
      <c r="Y129" s="152">
        <f t="shared" si="2"/>
        <v>0</v>
      </c>
      <c r="Z129" s="152">
        <v>0</v>
      </c>
      <c r="AA129" s="153">
        <f t="shared" si="3"/>
        <v>0</v>
      </c>
      <c r="AR129" s="18" t="s">
        <v>641</v>
      </c>
      <c r="AT129" s="18" t="s">
        <v>327</v>
      </c>
      <c r="AU129" s="18" t="s">
        <v>85</v>
      </c>
      <c r="AY129" s="18" t="s">
        <v>182</v>
      </c>
      <c r="BE129" s="154">
        <f t="shared" si="4"/>
        <v>0</v>
      </c>
      <c r="BF129" s="154">
        <f t="shared" si="5"/>
        <v>0</v>
      </c>
      <c r="BG129" s="154">
        <f t="shared" si="6"/>
        <v>0</v>
      </c>
      <c r="BH129" s="154">
        <f t="shared" si="7"/>
        <v>0</v>
      </c>
      <c r="BI129" s="154">
        <f t="shared" si="8"/>
        <v>0</v>
      </c>
      <c r="BJ129" s="18" t="s">
        <v>20</v>
      </c>
      <c r="BK129" s="154">
        <f t="shared" si="9"/>
        <v>0</v>
      </c>
      <c r="BL129" s="18" t="s">
        <v>434</v>
      </c>
      <c r="BM129" s="18" t="s">
        <v>645</v>
      </c>
    </row>
    <row r="130" spans="2:65" s="1" customFormat="1" ht="22.5" customHeight="1">
      <c r="B130" s="145"/>
      <c r="C130" s="155" t="s">
        <v>199</v>
      </c>
      <c r="D130" s="155" t="s">
        <v>327</v>
      </c>
      <c r="E130" s="156" t="s">
        <v>646</v>
      </c>
      <c r="F130" s="226" t="s">
        <v>647</v>
      </c>
      <c r="G130" s="226"/>
      <c r="H130" s="226"/>
      <c r="I130" s="226"/>
      <c r="J130" s="157" t="s">
        <v>537</v>
      </c>
      <c r="K130" s="158">
        <v>160</v>
      </c>
      <c r="L130" s="227"/>
      <c r="M130" s="227"/>
      <c r="N130" s="227">
        <f t="shared" si="0"/>
        <v>0</v>
      </c>
      <c r="O130" s="220"/>
      <c r="P130" s="220"/>
      <c r="Q130" s="220"/>
      <c r="R130" s="150"/>
      <c r="T130" s="151" t="s">
        <v>5</v>
      </c>
      <c r="U130" s="41" t="s">
        <v>39</v>
      </c>
      <c r="V130" s="152">
        <v>0</v>
      </c>
      <c r="W130" s="152">
        <f t="shared" si="1"/>
        <v>0</v>
      </c>
      <c r="X130" s="152">
        <v>0</v>
      </c>
      <c r="Y130" s="152">
        <f t="shared" si="2"/>
        <v>0</v>
      </c>
      <c r="Z130" s="152">
        <v>0</v>
      </c>
      <c r="AA130" s="153">
        <f t="shared" si="3"/>
        <v>0</v>
      </c>
      <c r="AR130" s="18" t="s">
        <v>641</v>
      </c>
      <c r="AT130" s="18" t="s">
        <v>327</v>
      </c>
      <c r="AU130" s="18" t="s">
        <v>85</v>
      </c>
      <c r="AY130" s="18" t="s">
        <v>182</v>
      </c>
      <c r="BE130" s="154">
        <f t="shared" si="4"/>
        <v>0</v>
      </c>
      <c r="BF130" s="154">
        <f t="shared" si="5"/>
        <v>0</v>
      </c>
      <c r="BG130" s="154">
        <f t="shared" si="6"/>
        <v>0</v>
      </c>
      <c r="BH130" s="154">
        <f t="shared" si="7"/>
        <v>0</v>
      </c>
      <c r="BI130" s="154">
        <f t="shared" si="8"/>
        <v>0</v>
      </c>
      <c r="BJ130" s="18" t="s">
        <v>20</v>
      </c>
      <c r="BK130" s="154">
        <f t="shared" si="9"/>
        <v>0</v>
      </c>
      <c r="BL130" s="18" t="s">
        <v>434</v>
      </c>
      <c r="BM130" s="18" t="s">
        <v>648</v>
      </c>
    </row>
    <row r="131" spans="2:65" s="1" customFormat="1" ht="22.5" customHeight="1">
      <c r="B131" s="145"/>
      <c r="C131" s="155" t="s">
        <v>203</v>
      </c>
      <c r="D131" s="155" t="s">
        <v>327</v>
      </c>
      <c r="E131" s="156" t="s">
        <v>649</v>
      </c>
      <c r="F131" s="226" t="s">
        <v>650</v>
      </c>
      <c r="G131" s="226"/>
      <c r="H131" s="226"/>
      <c r="I131" s="226"/>
      <c r="J131" s="157" t="s">
        <v>537</v>
      </c>
      <c r="K131" s="158">
        <v>268</v>
      </c>
      <c r="L131" s="227"/>
      <c r="M131" s="227"/>
      <c r="N131" s="227">
        <f t="shared" si="0"/>
        <v>0</v>
      </c>
      <c r="O131" s="220"/>
      <c r="P131" s="220"/>
      <c r="Q131" s="220"/>
      <c r="R131" s="150"/>
      <c r="T131" s="151" t="s">
        <v>5</v>
      </c>
      <c r="U131" s="41" t="s">
        <v>39</v>
      </c>
      <c r="V131" s="152">
        <v>0</v>
      </c>
      <c r="W131" s="152">
        <f t="shared" si="1"/>
        <v>0</v>
      </c>
      <c r="X131" s="152">
        <v>0</v>
      </c>
      <c r="Y131" s="152">
        <f t="shared" si="2"/>
        <v>0</v>
      </c>
      <c r="Z131" s="152">
        <v>0</v>
      </c>
      <c r="AA131" s="153">
        <f t="shared" si="3"/>
        <v>0</v>
      </c>
      <c r="AR131" s="18" t="s">
        <v>641</v>
      </c>
      <c r="AT131" s="18" t="s">
        <v>327</v>
      </c>
      <c r="AU131" s="18" t="s">
        <v>85</v>
      </c>
      <c r="AY131" s="18" t="s">
        <v>182</v>
      </c>
      <c r="BE131" s="154">
        <f t="shared" si="4"/>
        <v>0</v>
      </c>
      <c r="BF131" s="154">
        <f t="shared" si="5"/>
        <v>0</v>
      </c>
      <c r="BG131" s="154">
        <f t="shared" si="6"/>
        <v>0</v>
      </c>
      <c r="BH131" s="154">
        <f t="shared" si="7"/>
        <v>0</v>
      </c>
      <c r="BI131" s="154">
        <f t="shared" si="8"/>
        <v>0</v>
      </c>
      <c r="BJ131" s="18" t="s">
        <v>20</v>
      </c>
      <c r="BK131" s="154">
        <f t="shared" si="9"/>
        <v>0</v>
      </c>
      <c r="BL131" s="18" t="s">
        <v>434</v>
      </c>
      <c r="BM131" s="18" t="s">
        <v>651</v>
      </c>
    </row>
    <row r="132" spans="2:65" s="1" customFormat="1" ht="22.5" customHeight="1">
      <c r="B132" s="145"/>
      <c r="C132" s="155" t="s">
        <v>207</v>
      </c>
      <c r="D132" s="155" t="s">
        <v>327</v>
      </c>
      <c r="E132" s="156" t="s">
        <v>652</v>
      </c>
      <c r="F132" s="226" t="s">
        <v>653</v>
      </c>
      <c r="G132" s="226"/>
      <c r="H132" s="226"/>
      <c r="I132" s="226"/>
      <c r="J132" s="157" t="s">
        <v>537</v>
      </c>
      <c r="K132" s="158">
        <v>320</v>
      </c>
      <c r="L132" s="227"/>
      <c r="M132" s="227"/>
      <c r="N132" s="227">
        <f t="shared" si="0"/>
        <v>0</v>
      </c>
      <c r="O132" s="220"/>
      <c r="P132" s="220"/>
      <c r="Q132" s="220"/>
      <c r="R132" s="150"/>
      <c r="T132" s="151" t="s">
        <v>5</v>
      </c>
      <c r="U132" s="41" t="s">
        <v>39</v>
      </c>
      <c r="V132" s="152">
        <v>0</v>
      </c>
      <c r="W132" s="152">
        <f t="shared" si="1"/>
        <v>0</v>
      </c>
      <c r="X132" s="152">
        <v>0</v>
      </c>
      <c r="Y132" s="152">
        <f t="shared" si="2"/>
        <v>0</v>
      </c>
      <c r="Z132" s="152">
        <v>0</v>
      </c>
      <c r="AA132" s="153">
        <f t="shared" si="3"/>
        <v>0</v>
      </c>
      <c r="AR132" s="18" t="s">
        <v>641</v>
      </c>
      <c r="AT132" s="18" t="s">
        <v>327</v>
      </c>
      <c r="AU132" s="18" t="s">
        <v>85</v>
      </c>
      <c r="AY132" s="18" t="s">
        <v>182</v>
      </c>
      <c r="BE132" s="154">
        <f t="shared" si="4"/>
        <v>0</v>
      </c>
      <c r="BF132" s="154">
        <f t="shared" si="5"/>
        <v>0</v>
      </c>
      <c r="BG132" s="154">
        <f t="shared" si="6"/>
        <v>0</v>
      </c>
      <c r="BH132" s="154">
        <f t="shared" si="7"/>
        <v>0</v>
      </c>
      <c r="BI132" s="154">
        <f t="shared" si="8"/>
        <v>0</v>
      </c>
      <c r="BJ132" s="18" t="s">
        <v>20</v>
      </c>
      <c r="BK132" s="154">
        <f t="shared" si="9"/>
        <v>0</v>
      </c>
      <c r="BL132" s="18" t="s">
        <v>434</v>
      </c>
      <c r="BM132" s="18" t="s">
        <v>654</v>
      </c>
    </row>
    <row r="133" spans="2:65" s="1" customFormat="1" ht="22.5" customHeight="1">
      <c r="B133" s="145"/>
      <c r="C133" s="155" t="s">
        <v>211</v>
      </c>
      <c r="D133" s="155" t="s">
        <v>327</v>
      </c>
      <c r="E133" s="156" t="s">
        <v>655</v>
      </c>
      <c r="F133" s="226" t="s">
        <v>656</v>
      </c>
      <c r="G133" s="226"/>
      <c r="H133" s="226"/>
      <c r="I133" s="226"/>
      <c r="J133" s="157" t="s">
        <v>537</v>
      </c>
      <c r="K133" s="158">
        <v>294</v>
      </c>
      <c r="L133" s="227"/>
      <c r="M133" s="227"/>
      <c r="N133" s="227">
        <f t="shared" si="0"/>
        <v>0</v>
      </c>
      <c r="O133" s="220"/>
      <c r="P133" s="220"/>
      <c r="Q133" s="220"/>
      <c r="R133" s="150"/>
      <c r="T133" s="151" t="s">
        <v>5</v>
      </c>
      <c r="U133" s="41" t="s">
        <v>39</v>
      </c>
      <c r="V133" s="152">
        <v>0</v>
      </c>
      <c r="W133" s="152">
        <f t="shared" si="1"/>
        <v>0</v>
      </c>
      <c r="X133" s="152">
        <v>0</v>
      </c>
      <c r="Y133" s="152">
        <f t="shared" si="2"/>
        <v>0</v>
      </c>
      <c r="Z133" s="152">
        <v>0</v>
      </c>
      <c r="AA133" s="153">
        <f t="shared" si="3"/>
        <v>0</v>
      </c>
      <c r="AR133" s="18" t="s">
        <v>641</v>
      </c>
      <c r="AT133" s="18" t="s">
        <v>327</v>
      </c>
      <c r="AU133" s="18" t="s">
        <v>85</v>
      </c>
      <c r="AY133" s="18" t="s">
        <v>182</v>
      </c>
      <c r="BE133" s="154">
        <f t="shared" si="4"/>
        <v>0</v>
      </c>
      <c r="BF133" s="154">
        <f t="shared" si="5"/>
        <v>0</v>
      </c>
      <c r="BG133" s="154">
        <f t="shared" si="6"/>
        <v>0</v>
      </c>
      <c r="BH133" s="154">
        <f t="shared" si="7"/>
        <v>0</v>
      </c>
      <c r="BI133" s="154">
        <f t="shared" si="8"/>
        <v>0</v>
      </c>
      <c r="BJ133" s="18" t="s">
        <v>20</v>
      </c>
      <c r="BK133" s="154">
        <f t="shared" si="9"/>
        <v>0</v>
      </c>
      <c r="BL133" s="18" t="s">
        <v>434</v>
      </c>
      <c r="BM133" s="18" t="s">
        <v>657</v>
      </c>
    </row>
    <row r="134" spans="2:65" s="1" customFormat="1" ht="22.5" customHeight="1">
      <c r="B134" s="145"/>
      <c r="C134" s="155" t="s">
        <v>215</v>
      </c>
      <c r="D134" s="155" t="s">
        <v>327</v>
      </c>
      <c r="E134" s="156" t="s">
        <v>658</v>
      </c>
      <c r="F134" s="226" t="s">
        <v>659</v>
      </c>
      <c r="G134" s="226"/>
      <c r="H134" s="226"/>
      <c r="I134" s="226"/>
      <c r="J134" s="157" t="s">
        <v>537</v>
      </c>
      <c r="K134" s="158">
        <v>260</v>
      </c>
      <c r="L134" s="227"/>
      <c r="M134" s="227"/>
      <c r="N134" s="227">
        <f t="shared" si="0"/>
        <v>0</v>
      </c>
      <c r="O134" s="220"/>
      <c r="P134" s="220"/>
      <c r="Q134" s="220"/>
      <c r="R134" s="150"/>
      <c r="T134" s="151" t="s">
        <v>5</v>
      </c>
      <c r="U134" s="41" t="s">
        <v>39</v>
      </c>
      <c r="V134" s="152">
        <v>0</v>
      </c>
      <c r="W134" s="152">
        <f t="shared" si="1"/>
        <v>0</v>
      </c>
      <c r="X134" s="152">
        <v>0</v>
      </c>
      <c r="Y134" s="152">
        <f t="shared" si="2"/>
        <v>0</v>
      </c>
      <c r="Z134" s="152">
        <v>0</v>
      </c>
      <c r="AA134" s="153">
        <f t="shared" si="3"/>
        <v>0</v>
      </c>
      <c r="AR134" s="18" t="s">
        <v>641</v>
      </c>
      <c r="AT134" s="18" t="s">
        <v>327</v>
      </c>
      <c r="AU134" s="18" t="s">
        <v>85</v>
      </c>
      <c r="AY134" s="18" t="s">
        <v>182</v>
      </c>
      <c r="BE134" s="154">
        <f t="shared" si="4"/>
        <v>0</v>
      </c>
      <c r="BF134" s="154">
        <f t="shared" si="5"/>
        <v>0</v>
      </c>
      <c r="BG134" s="154">
        <f t="shared" si="6"/>
        <v>0</v>
      </c>
      <c r="BH134" s="154">
        <f t="shared" si="7"/>
        <v>0</v>
      </c>
      <c r="BI134" s="154">
        <f t="shared" si="8"/>
        <v>0</v>
      </c>
      <c r="BJ134" s="18" t="s">
        <v>20</v>
      </c>
      <c r="BK134" s="154">
        <f t="shared" si="9"/>
        <v>0</v>
      </c>
      <c r="BL134" s="18" t="s">
        <v>434</v>
      </c>
      <c r="BM134" s="18" t="s">
        <v>660</v>
      </c>
    </row>
    <row r="135" spans="2:65" s="1" customFormat="1" ht="22.5" customHeight="1">
      <c r="B135" s="145"/>
      <c r="C135" s="155" t="s">
        <v>24</v>
      </c>
      <c r="D135" s="155" t="s">
        <v>327</v>
      </c>
      <c r="E135" s="156" t="s">
        <v>661</v>
      </c>
      <c r="F135" s="226" t="s">
        <v>662</v>
      </c>
      <c r="G135" s="226"/>
      <c r="H135" s="226"/>
      <c r="I135" s="226"/>
      <c r="J135" s="157" t="s">
        <v>537</v>
      </c>
      <c r="K135" s="158">
        <v>40</v>
      </c>
      <c r="L135" s="227"/>
      <c r="M135" s="227"/>
      <c r="N135" s="227">
        <f t="shared" si="0"/>
        <v>0</v>
      </c>
      <c r="O135" s="220"/>
      <c r="P135" s="220"/>
      <c r="Q135" s="220"/>
      <c r="R135" s="150"/>
      <c r="T135" s="151" t="s">
        <v>5</v>
      </c>
      <c r="U135" s="41" t="s">
        <v>39</v>
      </c>
      <c r="V135" s="152">
        <v>0</v>
      </c>
      <c r="W135" s="152">
        <f t="shared" si="1"/>
        <v>0</v>
      </c>
      <c r="X135" s="152">
        <v>0</v>
      </c>
      <c r="Y135" s="152">
        <f t="shared" si="2"/>
        <v>0</v>
      </c>
      <c r="Z135" s="152">
        <v>0</v>
      </c>
      <c r="AA135" s="153">
        <f t="shared" si="3"/>
        <v>0</v>
      </c>
      <c r="AR135" s="18" t="s">
        <v>641</v>
      </c>
      <c r="AT135" s="18" t="s">
        <v>327</v>
      </c>
      <c r="AU135" s="18" t="s">
        <v>85</v>
      </c>
      <c r="AY135" s="18" t="s">
        <v>182</v>
      </c>
      <c r="BE135" s="154">
        <f t="shared" si="4"/>
        <v>0</v>
      </c>
      <c r="BF135" s="154">
        <f t="shared" si="5"/>
        <v>0</v>
      </c>
      <c r="BG135" s="154">
        <f t="shared" si="6"/>
        <v>0</v>
      </c>
      <c r="BH135" s="154">
        <f t="shared" si="7"/>
        <v>0</v>
      </c>
      <c r="BI135" s="154">
        <f t="shared" si="8"/>
        <v>0</v>
      </c>
      <c r="BJ135" s="18" t="s">
        <v>20</v>
      </c>
      <c r="BK135" s="154">
        <f t="shared" si="9"/>
        <v>0</v>
      </c>
      <c r="BL135" s="18" t="s">
        <v>434</v>
      </c>
      <c r="BM135" s="18" t="s">
        <v>663</v>
      </c>
    </row>
    <row r="136" spans="2:65" s="1" customFormat="1" ht="22.5" customHeight="1">
      <c r="B136" s="145"/>
      <c r="C136" s="155" t="s">
        <v>222</v>
      </c>
      <c r="D136" s="155" t="s">
        <v>327</v>
      </c>
      <c r="E136" s="156" t="s">
        <v>664</v>
      </c>
      <c r="F136" s="226" t="s">
        <v>665</v>
      </c>
      <c r="G136" s="226"/>
      <c r="H136" s="226"/>
      <c r="I136" s="226"/>
      <c r="J136" s="157" t="s">
        <v>537</v>
      </c>
      <c r="K136" s="158">
        <v>36</v>
      </c>
      <c r="L136" s="227"/>
      <c r="M136" s="227"/>
      <c r="N136" s="227">
        <f t="shared" si="0"/>
        <v>0</v>
      </c>
      <c r="O136" s="220"/>
      <c r="P136" s="220"/>
      <c r="Q136" s="220"/>
      <c r="R136" s="150"/>
      <c r="T136" s="151" t="s">
        <v>5</v>
      </c>
      <c r="U136" s="41" t="s">
        <v>39</v>
      </c>
      <c r="V136" s="152">
        <v>0</v>
      </c>
      <c r="W136" s="152">
        <f t="shared" si="1"/>
        <v>0</v>
      </c>
      <c r="X136" s="152">
        <v>0</v>
      </c>
      <c r="Y136" s="152">
        <f t="shared" si="2"/>
        <v>0</v>
      </c>
      <c r="Z136" s="152">
        <v>0</v>
      </c>
      <c r="AA136" s="153">
        <f t="shared" si="3"/>
        <v>0</v>
      </c>
      <c r="AR136" s="18" t="s">
        <v>641</v>
      </c>
      <c r="AT136" s="18" t="s">
        <v>327</v>
      </c>
      <c r="AU136" s="18" t="s">
        <v>85</v>
      </c>
      <c r="AY136" s="18" t="s">
        <v>182</v>
      </c>
      <c r="BE136" s="154">
        <f t="shared" si="4"/>
        <v>0</v>
      </c>
      <c r="BF136" s="154">
        <f t="shared" si="5"/>
        <v>0</v>
      </c>
      <c r="BG136" s="154">
        <f t="shared" si="6"/>
        <v>0</v>
      </c>
      <c r="BH136" s="154">
        <f t="shared" si="7"/>
        <v>0</v>
      </c>
      <c r="BI136" s="154">
        <f t="shared" si="8"/>
        <v>0</v>
      </c>
      <c r="BJ136" s="18" t="s">
        <v>20</v>
      </c>
      <c r="BK136" s="154">
        <f t="shared" si="9"/>
        <v>0</v>
      </c>
      <c r="BL136" s="18" t="s">
        <v>434</v>
      </c>
      <c r="BM136" s="18" t="s">
        <v>666</v>
      </c>
    </row>
    <row r="137" spans="2:65" s="1" customFormat="1" ht="22.5" customHeight="1">
      <c r="B137" s="145"/>
      <c r="C137" s="155" t="s">
        <v>226</v>
      </c>
      <c r="D137" s="155" t="s">
        <v>327</v>
      </c>
      <c r="E137" s="156" t="s">
        <v>667</v>
      </c>
      <c r="F137" s="226" t="s">
        <v>668</v>
      </c>
      <c r="G137" s="226"/>
      <c r="H137" s="226"/>
      <c r="I137" s="226"/>
      <c r="J137" s="157" t="s">
        <v>445</v>
      </c>
      <c r="K137" s="158">
        <v>630</v>
      </c>
      <c r="L137" s="227"/>
      <c r="M137" s="227"/>
      <c r="N137" s="227">
        <f t="shared" si="0"/>
        <v>0</v>
      </c>
      <c r="O137" s="220"/>
      <c r="P137" s="220"/>
      <c r="Q137" s="220"/>
      <c r="R137" s="150"/>
      <c r="T137" s="151" t="s">
        <v>5</v>
      </c>
      <c r="U137" s="41" t="s">
        <v>39</v>
      </c>
      <c r="V137" s="152">
        <v>0</v>
      </c>
      <c r="W137" s="152">
        <f t="shared" si="1"/>
        <v>0</v>
      </c>
      <c r="X137" s="152">
        <v>0</v>
      </c>
      <c r="Y137" s="152">
        <f t="shared" si="2"/>
        <v>0</v>
      </c>
      <c r="Z137" s="152">
        <v>0</v>
      </c>
      <c r="AA137" s="153">
        <f t="shared" si="3"/>
        <v>0</v>
      </c>
      <c r="AR137" s="18" t="s">
        <v>641</v>
      </c>
      <c r="AT137" s="18" t="s">
        <v>327</v>
      </c>
      <c r="AU137" s="18" t="s">
        <v>85</v>
      </c>
      <c r="AY137" s="18" t="s">
        <v>182</v>
      </c>
      <c r="BE137" s="154">
        <f t="shared" si="4"/>
        <v>0</v>
      </c>
      <c r="BF137" s="154">
        <f t="shared" si="5"/>
        <v>0</v>
      </c>
      <c r="BG137" s="154">
        <f t="shared" si="6"/>
        <v>0</v>
      </c>
      <c r="BH137" s="154">
        <f t="shared" si="7"/>
        <v>0</v>
      </c>
      <c r="BI137" s="154">
        <f t="shared" si="8"/>
        <v>0</v>
      </c>
      <c r="BJ137" s="18" t="s">
        <v>20</v>
      </c>
      <c r="BK137" s="154">
        <f t="shared" si="9"/>
        <v>0</v>
      </c>
      <c r="BL137" s="18" t="s">
        <v>434</v>
      </c>
      <c r="BM137" s="18" t="s">
        <v>669</v>
      </c>
    </row>
    <row r="138" spans="2:65" s="1" customFormat="1" ht="22.5" customHeight="1">
      <c r="B138" s="145"/>
      <c r="C138" s="155" t="s">
        <v>230</v>
      </c>
      <c r="D138" s="155" t="s">
        <v>327</v>
      </c>
      <c r="E138" s="156" t="s">
        <v>670</v>
      </c>
      <c r="F138" s="226" t="s">
        <v>671</v>
      </c>
      <c r="G138" s="226"/>
      <c r="H138" s="226"/>
      <c r="I138" s="226"/>
      <c r="J138" s="157" t="s">
        <v>445</v>
      </c>
      <c r="K138" s="158">
        <v>444</v>
      </c>
      <c r="L138" s="227"/>
      <c r="M138" s="227"/>
      <c r="N138" s="227">
        <f t="shared" si="0"/>
        <v>0</v>
      </c>
      <c r="O138" s="220"/>
      <c r="P138" s="220"/>
      <c r="Q138" s="220"/>
      <c r="R138" s="150"/>
      <c r="T138" s="151" t="s">
        <v>5</v>
      </c>
      <c r="U138" s="41" t="s">
        <v>39</v>
      </c>
      <c r="V138" s="152">
        <v>0</v>
      </c>
      <c r="W138" s="152">
        <f t="shared" si="1"/>
        <v>0</v>
      </c>
      <c r="X138" s="152">
        <v>0</v>
      </c>
      <c r="Y138" s="152">
        <f t="shared" si="2"/>
        <v>0</v>
      </c>
      <c r="Z138" s="152">
        <v>0</v>
      </c>
      <c r="AA138" s="153">
        <f t="shared" si="3"/>
        <v>0</v>
      </c>
      <c r="AR138" s="18" t="s">
        <v>641</v>
      </c>
      <c r="AT138" s="18" t="s">
        <v>327</v>
      </c>
      <c r="AU138" s="18" t="s">
        <v>85</v>
      </c>
      <c r="AY138" s="18" t="s">
        <v>182</v>
      </c>
      <c r="BE138" s="154">
        <f t="shared" si="4"/>
        <v>0</v>
      </c>
      <c r="BF138" s="154">
        <f t="shared" si="5"/>
        <v>0</v>
      </c>
      <c r="BG138" s="154">
        <f t="shared" si="6"/>
        <v>0</v>
      </c>
      <c r="BH138" s="154">
        <f t="shared" si="7"/>
        <v>0</v>
      </c>
      <c r="BI138" s="154">
        <f t="shared" si="8"/>
        <v>0</v>
      </c>
      <c r="BJ138" s="18" t="s">
        <v>20</v>
      </c>
      <c r="BK138" s="154">
        <f t="shared" si="9"/>
        <v>0</v>
      </c>
      <c r="BL138" s="18" t="s">
        <v>434</v>
      </c>
      <c r="BM138" s="18" t="s">
        <v>672</v>
      </c>
    </row>
    <row r="139" spans="2:65" s="1" customFormat="1" ht="22.5" customHeight="1">
      <c r="B139" s="145"/>
      <c r="C139" s="155" t="s">
        <v>234</v>
      </c>
      <c r="D139" s="155" t="s">
        <v>327</v>
      </c>
      <c r="E139" s="156" t="s">
        <v>673</v>
      </c>
      <c r="F139" s="226" t="s">
        <v>674</v>
      </c>
      <c r="G139" s="226"/>
      <c r="H139" s="226"/>
      <c r="I139" s="226"/>
      <c r="J139" s="157" t="s">
        <v>537</v>
      </c>
      <c r="K139" s="158">
        <v>74</v>
      </c>
      <c r="L139" s="227"/>
      <c r="M139" s="227"/>
      <c r="N139" s="227">
        <f t="shared" si="0"/>
        <v>0</v>
      </c>
      <c r="O139" s="220"/>
      <c r="P139" s="220"/>
      <c r="Q139" s="220"/>
      <c r="R139" s="150"/>
      <c r="T139" s="151" t="s">
        <v>5</v>
      </c>
      <c r="U139" s="41" t="s">
        <v>39</v>
      </c>
      <c r="V139" s="152">
        <v>0</v>
      </c>
      <c r="W139" s="152">
        <f t="shared" si="1"/>
        <v>0</v>
      </c>
      <c r="X139" s="152">
        <v>0</v>
      </c>
      <c r="Y139" s="152">
        <f t="shared" si="2"/>
        <v>0</v>
      </c>
      <c r="Z139" s="152">
        <v>0</v>
      </c>
      <c r="AA139" s="153">
        <f t="shared" si="3"/>
        <v>0</v>
      </c>
      <c r="AR139" s="18" t="s">
        <v>641</v>
      </c>
      <c r="AT139" s="18" t="s">
        <v>327</v>
      </c>
      <c r="AU139" s="18" t="s">
        <v>85</v>
      </c>
      <c r="AY139" s="18" t="s">
        <v>182</v>
      </c>
      <c r="BE139" s="154">
        <f t="shared" si="4"/>
        <v>0</v>
      </c>
      <c r="BF139" s="154">
        <f t="shared" si="5"/>
        <v>0</v>
      </c>
      <c r="BG139" s="154">
        <f t="shared" si="6"/>
        <v>0</v>
      </c>
      <c r="BH139" s="154">
        <f t="shared" si="7"/>
        <v>0</v>
      </c>
      <c r="BI139" s="154">
        <f t="shared" si="8"/>
        <v>0</v>
      </c>
      <c r="BJ139" s="18" t="s">
        <v>20</v>
      </c>
      <c r="BK139" s="154">
        <f t="shared" si="9"/>
        <v>0</v>
      </c>
      <c r="BL139" s="18" t="s">
        <v>434</v>
      </c>
      <c r="BM139" s="18" t="s">
        <v>675</v>
      </c>
    </row>
    <row r="140" spans="2:65" s="1" customFormat="1" ht="22.5" customHeight="1">
      <c r="B140" s="145"/>
      <c r="C140" s="155" t="s">
        <v>11</v>
      </c>
      <c r="D140" s="155" t="s">
        <v>327</v>
      </c>
      <c r="E140" s="156" t="s">
        <v>676</v>
      </c>
      <c r="F140" s="226" t="s">
        <v>677</v>
      </c>
      <c r="G140" s="226"/>
      <c r="H140" s="226"/>
      <c r="I140" s="226"/>
      <c r="J140" s="157" t="s">
        <v>537</v>
      </c>
      <c r="K140" s="158">
        <v>105</v>
      </c>
      <c r="L140" s="227"/>
      <c r="M140" s="227"/>
      <c r="N140" s="227">
        <f t="shared" si="0"/>
        <v>0</v>
      </c>
      <c r="O140" s="220"/>
      <c r="P140" s="220"/>
      <c r="Q140" s="220"/>
      <c r="R140" s="150"/>
      <c r="T140" s="151" t="s">
        <v>5</v>
      </c>
      <c r="U140" s="41" t="s">
        <v>39</v>
      </c>
      <c r="V140" s="152">
        <v>0</v>
      </c>
      <c r="W140" s="152">
        <f t="shared" si="1"/>
        <v>0</v>
      </c>
      <c r="X140" s="152">
        <v>0</v>
      </c>
      <c r="Y140" s="152">
        <f t="shared" si="2"/>
        <v>0</v>
      </c>
      <c r="Z140" s="152">
        <v>0</v>
      </c>
      <c r="AA140" s="153">
        <f t="shared" si="3"/>
        <v>0</v>
      </c>
      <c r="AR140" s="18" t="s">
        <v>641</v>
      </c>
      <c r="AT140" s="18" t="s">
        <v>327</v>
      </c>
      <c r="AU140" s="18" t="s">
        <v>85</v>
      </c>
      <c r="AY140" s="18" t="s">
        <v>182</v>
      </c>
      <c r="BE140" s="154">
        <f t="shared" si="4"/>
        <v>0</v>
      </c>
      <c r="BF140" s="154">
        <f t="shared" si="5"/>
        <v>0</v>
      </c>
      <c r="BG140" s="154">
        <f t="shared" si="6"/>
        <v>0</v>
      </c>
      <c r="BH140" s="154">
        <f t="shared" si="7"/>
        <v>0</v>
      </c>
      <c r="BI140" s="154">
        <f t="shared" si="8"/>
        <v>0</v>
      </c>
      <c r="BJ140" s="18" t="s">
        <v>20</v>
      </c>
      <c r="BK140" s="154">
        <f t="shared" si="9"/>
        <v>0</v>
      </c>
      <c r="BL140" s="18" t="s">
        <v>434</v>
      </c>
      <c r="BM140" s="18" t="s">
        <v>678</v>
      </c>
    </row>
    <row r="141" spans="2:65" s="1" customFormat="1" ht="22.5" customHeight="1">
      <c r="B141" s="145"/>
      <c r="C141" s="155" t="s">
        <v>241</v>
      </c>
      <c r="D141" s="155" t="s">
        <v>327</v>
      </c>
      <c r="E141" s="156" t="s">
        <v>679</v>
      </c>
      <c r="F141" s="226" t="s">
        <v>680</v>
      </c>
      <c r="G141" s="226"/>
      <c r="H141" s="226"/>
      <c r="I141" s="226"/>
      <c r="J141" s="157" t="s">
        <v>537</v>
      </c>
      <c r="K141" s="158">
        <v>36</v>
      </c>
      <c r="L141" s="227"/>
      <c r="M141" s="227"/>
      <c r="N141" s="227">
        <f t="shared" si="0"/>
        <v>0</v>
      </c>
      <c r="O141" s="220"/>
      <c r="P141" s="220"/>
      <c r="Q141" s="220"/>
      <c r="R141" s="150"/>
      <c r="T141" s="151" t="s">
        <v>5</v>
      </c>
      <c r="U141" s="41" t="s">
        <v>39</v>
      </c>
      <c r="V141" s="152">
        <v>0</v>
      </c>
      <c r="W141" s="152">
        <f t="shared" si="1"/>
        <v>0</v>
      </c>
      <c r="X141" s="152">
        <v>0</v>
      </c>
      <c r="Y141" s="152">
        <f t="shared" si="2"/>
        <v>0</v>
      </c>
      <c r="Z141" s="152">
        <v>0</v>
      </c>
      <c r="AA141" s="153">
        <f t="shared" si="3"/>
        <v>0</v>
      </c>
      <c r="AR141" s="18" t="s">
        <v>641</v>
      </c>
      <c r="AT141" s="18" t="s">
        <v>327</v>
      </c>
      <c r="AU141" s="18" t="s">
        <v>85</v>
      </c>
      <c r="AY141" s="18" t="s">
        <v>182</v>
      </c>
      <c r="BE141" s="154">
        <f t="shared" si="4"/>
        <v>0</v>
      </c>
      <c r="BF141" s="154">
        <f t="shared" si="5"/>
        <v>0</v>
      </c>
      <c r="BG141" s="154">
        <f t="shared" si="6"/>
        <v>0</v>
      </c>
      <c r="BH141" s="154">
        <f t="shared" si="7"/>
        <v>0</v>
      </c>
      <c r="BI141" s="154">
        <f t="shared" si="8"/>
        <v>0</v>
      </c>
      <c r="BJ141" s="18" t="s">
        <v>20</v>
      </c>
      <c r="BK141" s="154">
        <f t="shared" si="9"/>
        <v>0</v>
      </c>
      <c r="BL141" s="18" t="s">
        <v>434</v>
      </c>
      <c r="BM141" s="18" t="s">
        <v>681</v>
      </c>
    </row>
    <row r="142" spans="2:65" s="10" customFormat="1" ht="29.85" customHeight="1">
      <c r="B142" s="134"/>
      <c r="C142" s="135"/>
      <c r="D142" s="144" t="s">
        <v>624</v>
      </c>
      <c r="E142" s="144"/>
      <c r="F142" s="144"/>
      <c r="G142" s="144"/>
      <c r="H142" s="144"/>
      <c r="I142" s="144"/>
      <c r="J142" s="144"/>
      <c r="K142" s="144"/>
      <c r="L142" s="144"/>
      <c r="M142" s="144"/>
      <c r="N142" s="228">
        <f>BK142</f>
        <v>0</v>
      </c>
      <c r="O142" s="229"/>
      <c r="P142" s="229"/>
      <c r="Q142" s="229"/>
      <c r="R142" s="137"/>
      <c r="T142" s="138"/>
      <c r="U142" s="135"/>
      <c r="V142" s="135"/>
      <c r="W142" s="139">
        <f>SUM(W143:W150)</f>
        <v>0</v>
      </c>
      <c r="X142" s="135"/>
      <c r="Y142" s="139">
        <f>SUM(Y143:Y150)</f>
        <v>0</v>
      </c>
      <c r="Z142" s="135"/>
      <c r="AA142" s="140">
        <f>SUM(AA143:AA150)</f>
        <v>0</v>
      </c>
      <c r="AR142" s="141" t="s">
        <v>20</v>
      </c>
      <c r="AT142" s="142" t="s">
        <v>73</v>
      </c>
      <c r="AU142" s="142" t="s">
        <v>20</v>
      </c>
      <c r="AY142" s="141" t="s">
        <v>182</v>
      </c>
      <c r="BK142" s="143">
        <f>SUM(BK143:BK150)</f>
        <v>0</v>
      </c>
    </row>
    <row r="143" spans="2:65" s="1" customFormat="1" ht="22.5" customHeight="1">
      <c r="B143" s="145"/>
      <c r="C143" s="155" t="s">
        <v>245</v>
      </c>
      <c r="D143" s="155" t="s">
        <v>327</v>
      </c>
      <c r="E143" s="156" t="s">
        <v>682</v>
      </c>
      <c r="F143" s="226" t="s">
        <v>683</v>
      </c>
      <c r="G143" s="226"/>
      <c r="H143" s="226"/>
      <c r="I143" s="226"/>
      <c r="J143" s="157" t="s">
        <v>537</v>
      </c>
      <c r="K143" s="158">
        <v>32</v>
      </c>
      <c r="L143" s="227"/>
      <c r="M143" s="227"/>
      <c r="N143" s="227">
        <f t="shared" ref="N143:N150" si="10">ROUND(L143*K143,2)</f>
        <v>0</v>
      </c>
      <c r="O143" s="220"/>
      <c r="P143" s="220"/>
      <c r="Q143" s="220"/>
      <c r="R143" s="150"/>
      <c r="T143" s="151" t="s">
        <v>5</v>
      </c>
      <c r="U143" s="41" t="s">
        <v>39</v>
      </c>
      <c r="V143" s="152">
        <v>0</v>
      </c>
      <c r="W143" s="152">
        <f t="shared" ref="W143:W150" si="11">V143*K143</f>
        <v>0</v>
      </c>
      <c r="X143" s="152">
        <v>0</v>
      </c>
      <c r="Y143" s="152">
        <f t="shared" ref="Y143:Y150" si="12">X143*K143</f>
        <v>0</v>
      </c>
      <c r="Z143" s="152">
        <v>0</v>
      </c>
      <c r="AA143" s="153">
        <f t="shared" ref="AA143:AA150" si="13">Z143*K143</f>
        <v>0</v>
      </c>
      <c r="AR143" s="18" t="s">
        <v>211</v>
      </c>
      <c r="AT143" s="18" t="s">
        <v>327</v>
      </c>
      <c r="AU143" s="18" t="s">
        <v>85</v>
      </c>
      <c r="AY143" s="18" t="s">
        <v>182</v>
      </c>
      <c r="BE143" s="154">
        <f t="shared" ref="BE143:BE150" si="14">IF(U143="základní",N143,0)</f>
        <v>0</v>
      </c>
      <c r="BF143" s="154">
        <f t="shared" ref="BF143:BF150" si="15">IF(U143="snížená",N143,0)</f>
        <v>0</v>
      </c>
      <c r="BG143" s="154">
        <f t="shared" ref="BG143:BG150" si="16">IF(U143="zákl. přenesená",N143,0)</f>
        <v>0</v>
      </c>
      <c r="BH143" s="154">
        <f t="shared" ref="BH143:BH150" si="17">IF(U143="sníž. přenesená",N143,0)</f>
        <v>0</v>
      </c>
      <c r="BI143" s="154">
        <f t="shared" ref="BI143:BI150" si="18">IF(U143="nulová",N143,0)</f>
        <v>0</v>
      </c>
      <c r="BJ143" s="18" t="s">
        <v>20</v>
      </c>
      <c r="BK143" s="154">
        <f t="shared" ref="BK143:BK150" si="19">ROUND(L143*K143,2)</f>
        <v>0</v>
      </c>
      <c r="BL143" s="18" t="s">
        <v>187</v>
      </c>
      <c r="BM143" s="18" t="s">
        <v>684</v>
      </c>
    </row>
    <row r="144" spans="2:65" s="1" customFormat="1" ht="22.5" customHeight="1">
      <c r="B144" s="145"/>
      <c r="C144" s="155" t="s">
        <v>250</v>
      </c>
      <c r="D144" s="155" t="s">
        <v>327</v>
      </c>
      <c r="E144" s="156" t="s">
        <v>685</v>
      </c>
      <c r="F144" s="226" t="s">
        <v>686</v>
      </c>
      <c r="G144" s="226"/>
      <c r="H144" s="226"/>
      <c r="I144" s="226"/>
      <c r="J144" s="157" t="s">
        <v>537</v>
      </c>
      <c r="K144" s="158">
        <v>16</v>
      </c>
      <c r="L144" s="227"/>
      <c r="M144" s="227"/>
      <c r="N144" s="227">
        <f t="shared" si="10"/>
        <v>0</v>
      </c>
      <c r="O144" s="220"/>
      <c r="P144" s="220"/>
      <c r="Q144" s="220"/>
      <c r="R144" s="150"/>
      <c r="T144" s="151" t="s">
        <v>5</v>
      </c>
      <c r="U144" s="41" t="s">
        <v>39</v>
      </c>
      <c r="V144" s="152">
        <v>0</v>
      </c>
      <c r="W144" s="152">
        <f t="shared" si="11"/>
        <v>0</v>
      </c>
      <c r="X144" s="152">
        <v>0</v>
      </c>
      <c r="Y144" s="152">
        <f t="shared" si="12"/>
        <v>0</v>
      </c>
      <c r="Z144" s="152">
        <v>0</v>
      </c>
      <c r="AA144" s="153">
        <f t="shared" si="13"/>
        <v>0</v>
      </c>
      <c r="AR144" s="18" t="s">
        <v>211</v>
      </c>
      <c r="AT144" s="18" t="s">
        <v>327</v>
      </c>
      <c r="AU144" s="18" t="s">
        <v>85</v>
      </c>
      <c r="AY144" s="18" t="s">
        <v>182</v>
      </c>
      <c r="BE144" s="154">
        <f t="shared" si="14"/>
        <v>0</v>
      </c>
      <c r="BF144" s="154">
        <f t="shared" si="15"/>
        <v>0</v>
      </c>
      <c r="BG144" s="154">
        <f t="shared" si="16"/>
        <v>0</v>
      </c>
      <c r="BH144" s="154">
        <f t="shared" si="17"/>
        <v>0</v>
      </c>
      <c r="BI144" s="154">
        <f t="shared" si="18"/>
        <v>0</v>
      </c>
      <c r="BJ144" s="18" t="s">
        <v>20</v>
      </c>
      <c r="BK144" s="154">
        <f t="shared" si="19"/>
        <v>0</v>
      </c>
      <c r="BL144" s="18" t="s">
        <v>187</v>
      </c>
      <c r="BM144" s="18" t="s">
        <v>687</v>
      </c>
    </row>
    <row r="145" spans="2:65" s="1" customFormat="1" ht="22.5" customHeight="1">
      <c r="B145" s="145"/>
      <c r="C145" s="155" t="s">
        <v>254</v>
      </c>
      <c r="D145" s="155" t="s">
        <v>327</v>
      </c>
      <c r="E145" s="156" t="s">
        <v>688</v>
      </c>
      <c r="F145" s="226" t="s">
        <v>689</v>
      </c>
      <c r="G145" s="226"/>
      <c r="H145" s="226"/>
      <c r="I145" s="226"/>
      <c r="J145" s="157" t="s">
        <v>537</v>
      </c>
      <c r="K145" s="158">
        <v>50</v>
      </c>
      <c r="L145" s="227"/>
      <c r="M145" s="227"/>
      <c r="N145" s="227">
        <f t="shared" si="10"/>
        <v>0</v>
      </c>
      <c r="O145" s="220"/>
      <c r="P145" s="220"/>
      <c r="Q145" s="220"/>
      <c r="R145" s="150"/>
      <c r="T145" s="151" t="s">
        <v>5</v>
      </c>
      <c r="U145" s="41" t="s">
        <v>39</v>
      </c>
      <c r="V145" s="152">
        <v>0</v>
      </c>
      <c r="W145" s="152">
        <f t="shared" si="11"/>
        <v>0</v>
      </c>
      <c r="X145" s="152">
        <v>0</v>
      </c>
      <c r="Y145" s="152">
        <f t="shared" si="12"/>
        <v>0</v>
      </c>
      <c r="Z145" s="152">
        <v>0</v>
      </c>
      <c r="AA145" s="153">
        <f t="shared" si="13"/>
        <v>0</v>
      </c>
      <c r="AR145" s="18" t="s">
        <v>211</v>
      </c>
      <c r="AT145" s="18" t="s">
        <v>327</v>
      </c>
      <c r="AU145" s="18" t="s">
        <v>85</v>
      </c>
      <c r="AY145" s="18" t="s">
        <v>182</v>
      </c>
      <c r="BE145" s="154">
        <f t="shared" si="14"/>
        <v>0</v>
      </c>
      <c r="BF145" s="154">
        <f t="shared" si="15"/>
        <v>0</v>
      </c>
      <c r="BG145" s="154">
        <f t="shared" si="16"/>
        <v>0</v>
      </c>
      <c r="BH145" s="154">
        <f t="shared" si="17"/>
        <v>0</v>
      </c>
      <c r="BI145" s="154">
        <f t="shared" si="18"/>
        <v>0</v>
      </c>
      <c r="BJ145" s="18" t="s">
        <v>20</v>
      </c>
      <c r="BK145" s="154">
        <f t="shared" si="19"/>
        <v>0</v>
      </c>
      <c r="BL145" s="18" t="s">
        <v>187</v>
      </c>
      <c r="BM145" s="18" t="s">
        <v>690</v>
      </c>
    </row>
    <row r="146" spans="2:65" s="1" customFormat="1" ht="22.5" customHeight="1">
      <c r="B146" s="145"/>
      <c r="C146" s="155" t="s">
        <v>259</v>
      </c>
      <c r="D146" s="155" t="s">
        <v>327</v>
      </c>
      <c r="E146" s="156" t="s">
        <v>691</v>
      </c>
      <c r="F146" s="226" t="s">
        <v>692</v>
      </c>
      <c r="G146" s="226"/>
      <c r="H146" s="226"/>
      <c r="I146" s="226"/>
      <c r="J146" s="157" t="s">
        <v>537</v>
      </c>
      <c r="K146" s="158">
        <v>48</v>
      </c>
      <c r="L146" s="227"/>
      <c r="M146" s="227"/>
      <c r="N146" s="227">
        <f t="shared" si="10"/>
        <v>0</v>
      </c>
      <c r="O146" s="220"/>
      <c r="P146" s="220"/>
      <c r="Q146" s="220"/>
      <c r="R146" s="150"/>
      <c r="T146" s="151" t="s">
        <v>5</v>
      </c>
      <c r="U146" s="41" t="s">
        <v>39</v>
      </c>
      <c r="V146" s="152">
        <v>0</v>
      </c>
      <c r="W146" s="152">
        <f t="shared" si="11"/>
        <v>0</v>
      </c>
      <c r="X146" s="152">
        <v>0</v>
      </c>
      <c r="Y146" s="152">
        <f t="shared" si="12"/>
        <v>0</v>
      </c>
      <c r="Z146" s="152">
        <v>0</v>
      </c>
      <c r="AA146" s="153">
        <f t="shared" si="13"/>
        <v>0</v>
      </c>
      <c r="AR146" s="18" t="s">
        <v>211</v>
      </c>
      <c r="AT146" s="18" t="s">
        <v>327</v>
      </c>
      <c r="AU146" s="18" t="s">
        <v>85</v>
      </c>
      <c r="AY146" s="18" t="s">
        <v>182</v>
      </c>
      <c r="BE146" s="154">
        <f t="shared" si="14"/>
        <v>0</v>
      </c>
      <c r="BF146" s="154">
        <f t="shared" si="15"/>
        <v>0</v>
      </c>
      <c r="BG146" s="154">
        <f t="shared" si="16"/>
        <v>0</v>
      </c>
      <c r="BH146" s="154">
        <f t="shared" si="17"/>
        <v>0</v>
      </c>
      <c r="BI146" s="154">
        <f t="shared" si="18"/>
        <v>0</v>
      </c>
      <c r="BJ146" s="18" t="s">
        <v>20</v>
      </c>
      <c r="BK146" s="154">
        <f t="shared" si="19"/>
        <v>0</v>
      </c>
      <c r="BL146" s="18" t="s">
        <v>187</v>
      </c>
      <c r="BM146" s="18" t="s">
        <v>693</v>
      </c>
    </row>
    <row r="147" spans="2:65" s="1" customFormat="1" ht="22.5" customHeight="1">
      <c r="B147" s="145"/>
      <c r="C147" s="155" t="s">
        <v>10</v>
      </c>
      <c r="D147" s="155" t="s">
        <v>327</v>
      </c>
      <c r="E147" s="156" t="s">
        <v>694</v>
      </c>
      <c r="F147" s="226" t="s">
        <v>695</v>
      </c>
      <c r="G147" s="226"/>
      <c r="H147" s="226"/>
      <c r="I147" s="226"/>
      <c r="J147" s="157" t="s">
        <v>537</v>
      </c>
      <c r="K147" s="158">
        <v>20</v>
      </c>
      <c r="L147" s="227"/>
      <c r="M147" s="227"/>
      <c r="N147" s="227">
        <f t="shared" si="10"/>
        <v>0</v>
      </c>
      <c r="O147" s="220"/>
      <c r="P147" s="220"/>
      <c r="Q147" s="220"/>
      <c r="R147" s="150"/>
      <c r="T147" s="151" t="s">
        <v>5</v>
      </c>
      <c r="U147" s="41" t="s">
        <v>39</v>
      </c>
      <c r="V147" s="152">
        <v>0</v>
      </c>
      <c r="W147" s="152">
        <f t="shared" si="11"/>
        <v>0</v>
      </c>
      <c r="X147" s="152">
        <v>0</v>
      </c>
      <c r="Y147" s="152">
        <f t="shared" si="12"/>
        <v>0</v>
      </c>
      <c r="Z147" s="152">
        <v>0</v>
      </c>
      <c r="AA147" s="153">
        <f t="shared" si="13"/>
        <v>0</v>
      </c>
      <c r="AR147" s="18" t="s">
        <v>211</v>
      </c>
      <c r="AT147" s="18" t="s">
        <v>327</v>
      </c>
      <c r="AU147" s="18" t="s">
        <v>85</v>
      </c>
      <c r="AY147" s="18" t="s">
        <v>182</v>
      </c>
      <c r="BE147" s="154">
        <f t="shared" si="14"/>
        <v>0</v>
      </c>
      <c r="BF147" s="154">
        <f t="shared" si="15"/>
        <v>0</v>
      </c>
      <c r="BG147" s="154">
        <f t="shared" si="16"/>
        <v>0</v>
      </c>
      <c r="BH147" s="154">
        <f t="shared" si="17"/>
        <v>0</v>
      </c>
      <c r="BI147" s="154">
        <f t="shared" si="18"/>
        <v>0</v>
      </c>
      <c r="BJ147" s="18" t="s">
        <v>20</v>
      </c>
      <c r="BK147" s="154">
        <f t="shared" si="19"/>
        <v>0</v>
      </c>
      <c r="BL147" s="18" t="s">
        <v>187</v>
      </c>
      <c r="BM147" s="18" t="s">
        <v>696</v>
      </c>
    </row>
    <row r="148" spans="2:65" s="1" customFormat="1" ht="22.5" customHeight="1">
      <c r="B148" s="145"/>
      <c r="C148" s="155" t="s">
        <v>266</v>
      </c>
      <c r="D148" s="155" t="s">
        <v>327</v>
      </c>
      <c r="E148" s="156" t="s">
        <v>697</v>
      </c>
      <c r="F148" s="226" t="s">
        <v>698</v>
      </c>
      <c r="G148" s="226"/>
      <c r="H148" s="226"/>
      <c r="I148" s="226"/>
      <c r="J148" s="157" t="s">
        <v>445</v>
      </c>
      <c r="K148" s="158">
        <v>72</v>
      </c>
      <c r="L148" s="227"/>
      <c r="M148" s="227"/>
      <c r="N148" s="227">
        <f t="shared" si="10"/>
        <v>0</v>
      </c>
      <c r="O148" s="220"/>
      <c r="P148" s="220"/>
      <c r="Q148" s="220"/>
      <c r="R148" s="150"/>
      <c r="T148" s="151" t="s">
        <v>5</v>
      </c>
      <c r="U148" s="41" t="s">
        <v>39</v>
      </c>
      <c r="V148" s="152">
        <v>0</v>
      </c>
      <c r="W148" s="152">
        <f t="shared" si="11"/>
        <v>0</v>
      </c>
      <c r="X148" s="152">
        <v>0</v>
      </c>
      <c r="Y148" s="152">
        <f t="shared" si="12"/>
        <v>0</v>
      </c>
      <c r="Z148" s="152">
        <v>0</v>
      </c>
      <c r="AA148" s="153">
        <f t="shared" si="13"/>
        <v>0</v>
      </c>
      <c r="AR148" s="18" t="s">
        <v>211</v>
      </c>
      <c r="AT148" s="18" t="s">
        <v>327</v>
      </c>
      <c r="AU148" s="18" t="s">
        <v>85</v>
      </c>
      <c r="AY148" s="18" t="s">
        <v>182</v>
      </c>
      <c r="BE148" s="154">
        <f t="shared" si="14"/>
        <v>0</v>
      </c>
      <c r="BF148" s="154">
        <f t="shared" si="15"/>
        <v>0</v>
      </c>
      <c r="BG148" s="154">
        <f t="shared" si="16"/>
        <v>0</v>
      </c>
      <c r="BH148" s="154">
        <f t="shared" si="17"/>
        <v>0</v>
      </c>
      <c r="BI148" s="154">
        <f t="shared" si="18"/>
        <v>0</v>
      </c>
      <c r="BJ148" s="18" t="s">
        <v>20</v>
      </c>
      <c r="BK148" s="154">
        <f t="shared" si="19"/>
        <v>0</v>
      </c>
      <c r="BL148" s="18" t="s">
        <v>187</v>
      </c>
      <c r="BM148" s="18" t="s">
        <v>699</v>
      </c>
    </row>
    <row r="149" spans="2:65" s="1" customFormat="1" ht="22.5" customHeight="1">
      <c r="B149" s="145"/>
      <c r="C149" s="155" t="s">
        <v>270</v>
      </c>
      <c r="D149" s="155" t="s">
        <v>327</v>
      </c>
      <c r="E149" s="156" t="s">
        <v>700</v>
      </c>
      <c r="F149" s="226" t="s">
        <v>701</v>
      </c>
      <c r="G149" s="226"/>
      <c r="H149" s="226"/>
      <c r="I149" s="226"/>
      <c r="J149" s="157" t="s">
        <v>537</v>
      </c>
      <c r="K149" s="158">
        <v>64</v>
      </c>
      <c r="L149" s="227"/>
      <c r="M149" s="227"/>
      <c r="N149" s="227">
        <f t="shared" si="10"/>
        <v>0</v>
      </c>
      <c r="O149" s="220"/>
      <c r="P149" s="220"/>
      <c r="Q149" s="220"/>
      <c r="R149" s="150"/>
      <c r="T149" s="151" t="s">
        <v>5</v>
      </c>
      <c r="U149" s="41" t="s">
        <v>39</v>
      </c>
      <c r="V149" s="152">
        <v>0</v>
      </c>
      <c r="W149" s="152">
        <f t="shared" si="11"/>
        <v>0</v>
      </c>
      <c r="X149" s="152">
        <v>0</v>
      </c>
      <c r="Y149" s="152">
        <f t="shared" si="12"/>
        <v>0</v>
      </c>
      <c r="Z149" s="152">
        <v>0</v>
      </c>
      <c r="AA149" s="153">
        <f t="shared" si="13"/>
        <v>0</v>
      </c>
      <c r="AR149" s="18" t="s">
        <v>211</v>
      </c>
      <c r="AT149" s="18" t="s">
        <v>327</v>
      </c>
      <c r="AU149" s="18" t="s">
        <v>85</v>
      </c>
      <c r="AY149" s="18" t="s">
        <v>182</v>
      </c>
      <c r="BE149" s="154">
        <f t="shared" si="14"/>
        <v>0</v>
      </c>
      <c r="BF149" s="154">
        <f t="shared" si="15"/>
        <v>0</v>
      </c>
      <c r="BG149" s="154">
        <f t="shared" si="16"/>
        <v>0</v>
      </c>
      <c r="BH149" s="154">
        <f t="shared" si="17"/>
        <v>0</v>
      </c>
      <c r="BI149" s="154">
        <f t="shared" si="18"/>
        <v>0</v>
      </c>
      <c r="BJ149" s="18" t="s">
        <v>20</v>
      </c>
      <c r="BK149" s="154">
        <f t="shared" si="19"/>
        <v>0</v>
      </c>
      <c r="BL149" s="18" t="s">
        <v>187</v>
      </c>
      <c r="BM149" s="18" t="s">
        <v>702</v>
      </c>
    </row>
    <row r="150" spans="2:65" s="1" customFormat="1" ht="22.5" customHeight="1">
      <c r="B150" s="145"/>
      <c r="C150" s="155" t="s">
        <v>274</v>
      </c>
      <c r="D150" s="155" t="s">
        <v>327</v>
      </c>
      <c r="E150" s="156" t="s">
        <v>703</v>
      </c>
      <c r="F150" s="226" t="s">
        <v>704</v>
      </c>
      <c r="G150" s="226"/>
      <c r="H150" s="226"/>
      <c r="I150" s="226"/>
      <c r="J150" s="157" t="s">
        <v>537</v>
      </c>
      <c r="K150" s="158">
        <v>1</v>
      </c>
      <c r="L150" s="227"/>
      <c r="M150" s="227"/>
      <c r="N150" s="227">
        <f t="shared" si="10"/>
        <v>0</v>
      </c>
      <c r="O150" s="220"/>
      <c r="P150" s="220"/>
      <c r="Q150" s="220"/>
      <c r="R150" s="150"/>
      <c r="T150" s="151" t="s">
        <v>5</v>
      </c>
      <c r="U150" s="41" t="s">
        <v>39</v>
      </c>
      <c r="V150" s="152">
        <v>0</v>
      </c>
      <c r="W150" s="152">
        <f t="shared" si="11"/>
        <v>0</v>
      </c>
      <c r="X150" s="152">
        <v>0</v>
      </c>
      <c r="Y150" s="152">
        <f t="shared" si="12"/>
        <v>0</v>
      </c>
      <c r="Z150" s="152">
        <v>0</v>
      </c>
      <c r="AA150" s="153">
        <f t="shared" si="13"/>
        <v>0</v>
      </c>
      <c r="AR150" s="18" t="s">
        <v>211</v>
      </c>
      <c r="AT150" s="18" t="s">
        <v>327</v>
      </c>
      <c r="AU150" s="18" t="s">
        <v>85</v>
      </c>
      <c r="AY150" s="18" t="s">
        <v>182</v>
      </c>
      <c r="BE150" s="154">
        <f t="shared" si="14"/>
        <v>0</v>
      </c>
      <c r="BF150" s="154">
        <f t="shared" si="15"/>
        <v>0</v>
      </c>
      <c r="BG150" s="154">
        <f t="shared" si="16"/>
        <v>0</v>
      </c>
      <c r="BH150" s="154">
        <f t="shared" si="17"/>
        <v>0</v>
      </c>
      <c r="BI150" s="154">
        <f t="shared" si="18"/>
        <v>0</v>
      </c>
      <c r="BJ150" s="18" t="s">
        <v>20</v>
      </c>
      <c r="BK150" s="154">
        <f t="shared" si="19"/>
        <v>0</v>
      </c>
      <c r="BL150" s="18" t="s">
        <v>187</v>
      </c>
      <c r="BM150" s="18" t="s">
        <v>705</v>
      </c>
    </row>
    <row r="151" spans="2:65" s="10" customFormat="1" ht="29.85" customHeight="1">
      <c r="B151" s="134"/>
      <c r="C151" s="135"/>
      <c r="D151" s="144" t="s">
        <v>625</v>
      </c>
      <c r="E151" s="144"/>
      <c r="F151" s="144"/>
      <c r="G151" s="144"/>
      <c r="H151" s="144"/>
      <c r="I151" s="144"/>
      <c r="J151" s="144"/>
      <c r="K151" s="144"/>
      <c r="L151" s="144"/>
      <c r="M151" s="144"/>
      <c r="N151" s="228">
        <f>BK151</f>
        <v>0</v>
      </c>
      <c r="O151" s="229"/>
      <c r="P151" s="229"/>
      <c r="Q151" s="229"/>
      <c r="R151" s="137"/>
      <c r="T151" s="138"/>
      <c r="U151" s="135"/>
      <c r="V151" s="135"/>
      <c r="W151" s="139">
        <f>SUM(W152:W159)</f>
        <v>0</v>
      </c>
      <c r="X151" s="135"/>
      <c r="Y151" s="139">
        <f>SUM(Y152:Y159)</f>
        <v>0</v>
      </c>
      <c r="Z151" s="135"/>
      <c r="AA151" s="140">
        <f>SUM(AA152:AA159)</f>
        <v>0</v>
      </c>
      <c r="AR151" s="141" t="s">
        <v>192</v>
      </c>
      <c r="AT151" s="142" t="s">
        <v>73</v>
      </c>
      <c r="AU151" s="142" t="s">
        <v>20</v>
      </c>
      <c r="AY151" s="141" t="s">
        <v>182</v>
      </c>
      <c r="BK151" s="143">
        <f>SUM(BK152:BK159)</f>
        <v>0</v>
      </c>
    </row>
    <row r="152" spans="2:65" s="1" customFormat="1" ht="22.5" customHeight="1">
      <c r="B152" s="145"/>
      <c r="C152" s="155" t="s">
        <v>278</v>
      </c>
      <c r="D152" s="155" t="s">
        <v>327</v>
      </c>
      <c r="E152" s="156" t="s">
        <v>706</v>
      </c>
      <c r="F152" s="226" t="s">
        <v>707</v>
      </c>
      <c r="G152" s="226"/>
      <c r="H152" s="226"/>
      <c r="I152" s="226"/>
      <c r="J152" s="157" t="s">
        <v>537</v>
      </c>
      <c r="K152" s="158">
        <v>58</v>
      </c>
      <c r="L152" s="227"/>
      <c r="M152" s="227"/>
      <c r="N152" s="227">
        <f t="shared" ref="N152:N159" si="20">ROUND(L152*K152,2)</f>
        <v>0</v>
      </c>
      <c r="O152" s="220"/>
      <c r="P152" s="220"/>
      <c r="Q152" s="220"/>
      <c r="R152" s="150"/>
      <c r="T152" s="151" t="s">
        <v>5</v>
      </c>
      <c r="U152" s="41" t="s">
        <v>39</v>
      </c>
      <c r="V152" s="152">
        <v>0</v>
      </c>
      <c r="W152" s="152">
        <f t="shared" ref="W152:W159" si="21">V152*K152</f>
        <v>0</v>
      </c>
      <c r="X152" s="152">
        <v>0</v>
      </c>
      <c r="Y152" s="152">
        <f t="shared" ref="Y152:Y159" si="22">X152*K152</f>
        <v>0</v>
      </c>
      <c r="Z152" s="152">
        <v>0</v>
      </c>
      <c r="AA152" s="153">
        <f t="shared" ref="AA152:AA159" si="23">Z152*K152</f>
        <v>0</v>
      </c>
      <c r="AR152" s="18" t="s">
        <v>641</v>
      </c>
      <c r="AT152" s="18" t="s">
        <v>327</v>
      </c>
      <c r="AU152" s="18" t="s">
        <v>85</v>
      </c>
      <c r="AY152" s="18" t="s">
        <v>182</v>
      </c>
      <c r="BE152" s="154">
        <f t="shared" ref="BE152:BE159" si="24">IF(U152="základní",N152,0)</f>
        <v>0</v>
      </c>
      <c r="BF152" s="154">
        <f t="shared" ref="BF152:BF159" si="25">IF(U152="snížená",N152,0)</f>
        <v>0</v>
      </c>
      <c r="BG152" s="154">
        <f t="shared" ref="BG152:BG159" si="26">IF(U152="zákl. přenesená",N152,0)</f>
        <v>0</v>
      </c>
      <c r="BH152" s="154">
        <f t="shared" ref="BH152:BH159" si="27">IF(U152="sníž. přenesená",N152,0)</f>
        <v>0</v>
      </c>
      <c r="BI152" s="154">
        <f t="shared" ref="BI152:BI159" si="28">IF(U152="nulová",N152,0)</f>
        <v>0</v>
      </c>
      <c r="BJ152" s="18" t="s">
        <v>20</v>
      </c>
      <c r="BK152" s="154">
        <f t="shared" ref="BK152:BK159" si="29">ROUND(L152*K152,2)</f>
        <v>0</v>
      </c>
      <c r="BL152" s="18" t="s">
        <v>434</v>
      </c>
      <c r="BM152" s="18" t="s">
        <v>708</v>
      </c>
    </row>
    <row r="153" spans="2:65" s="1" customFormat="1" ht="22.5" customHeight="1">
      <c r="B153" s="145"/>
      <c r="C153" s="155" t="s">
        <v>282</v>
      </c>
      <c r="D153" s="155" t="s">
        <v>327</v>
      </c>
      <c r="E153" s="156" t="s">
        <v>709</v>
      </c>
      <c r="F153" s="226" t="s">
        <v>710</v>
      </c>
      <c r="G153" s="226"/>
      <c r="H153" s="226"/>
      <c r="I153" s="226"/>
      <c r="J153" s="157" t="s">
        <v>537</v>
      </c>
      <c r="K153" s="158">
        <v>8</v>
      </c>
      <c r="L153" s="227"/>
      <c r="M153" s="227"/>
      <c r="N153" s="227">
        <f t="shared" si="20"/>
        <v>0</v>
      </c>
      <c r="O153" s="220"/>
      <c r="P153" s="220"/>
      <c r="Q153" s="220"/>
      <c r="R153" s="150"/>
      <c r="T153" s="151" t="s">
        <v>5</v>
      </c>
      <c r="U153" s="41" t="s">
        <v>39</v>
      </c>
      <c r="V153" s="152">
        <v>0</v>
      </c>
      <c r="W153" s="152">
        <f t="shared" si="21"/>
        <v>0</v>
      </c>
      <c r="X153" s="152">
        <v>0</v>
      </c>
      <c r="Y153" s="152">
        <f t="shared" si="22"/>
        <v>0</v>
      </c>
      <c r="Z153" s="152">
        <v>0</v>
      </c>
      <c r="AA153" s="153">
        <f t="shared" si="23"/>
        <v>0</v>
      </c>
      <c r="AR153" s="18" t="s">
        <v>641</v>
      </c>
      <c r="AT153" s="18" t="s">
        <v>327</v>
      </c>
      <c r="AU153" s="18" t="s">
        <v>85</v>
      </c>
      <c r="AY153" s="18" t="s">
        <v>182</v>
      </c>
      <c r="BE153" s="154">
        <f t="shared" si="24"/>
        <v>0</v>
      </c>
      <c r="BF153" s="154">
        <f t="shared" si="25"/>
        <v>0</v>
      </c>
      <c r="BG153" s="154">
        <f t="shared" si="26"/>
        <v>0</v>
      </c>
      <c r="BH153" s="154">
        <f t="shared" si="27"/>
        <v>0</v>
      </c>
      <c r="BI153" s="154">
        <f t="shared" si="28"/>
        <v>0</v>
      </c>
      <c r="BJ153" s="18" t="s">
        <v>20</v>
      </c>
      <c r="BK153" s="154">
        <f t="shared" si="29"/>
        <v>0</v>
      </c>
      <c r="BL153" s="18" t="s">
        <v>434</v>
      </c>
      <c r="BM153" s="18" t="s">
        <v>711</v>
      </c>
    </row>
    <row r="154" spans="2:65" s="1" customFormat="1" ht="22.5" customHeight="1">
      <c r="B154" s="145"/>
      <c r="C154" s="155" t="s">
        <v>286</v>
      </c>
      <c r="D154" s="155" t="s">
        <v>327</v>
      </c>
      <c r="E154" s="156" t="s">
        <v>712</v>
      </c>
      <c r="F154" s="226" t="s">
        <v>713</v>
      </c>
      <c r="G154" s="226"/>
      <c r="H154" s="226"/>
      <c r="I154" s="226"/>
      <c r="J154" s="157" t="s">
        <v>537</v>
      </c>
      <c r="K154" s="158">
        <v>66</v>
      </c>
      <c r="L154" s="227"/>
      <c r="M154" s="227"/>
      <c r="N154" s="227">
        <f t="shared" si="20"/>
        <v>0</v>
      </c>
      <c r="O154" s="220"/>
      <c r="P154" s="220"/>
      <c r="Q154" s="220"/>
      <c r="R154" s="150"/>
      <c r="T154" s="151" t="s">
        <v>5</v>
      </c>
      <c r="U154" s="41" t="s">
        <v>39</v>
      </c>
      <c r="V154" s="152">
        <v>0</v>
      </c>
      <c r="W154" s="152">
        <f t="shared" si="21"/>
        <v>0</v>
      </c>
      <c r="X154" s="152">
        <v>0</v>
      </c>
      <c r="Y154" s="152">
        <f t="shared" si="22"/>
        <v>0</v>
      </c>
      <c r="Z154" s="152">
        <v>0</v>
      </c>
      <c r="AA154" s="153">
        <f t="shared" si="23"/>
        <v>0</v>
      </c>
      <c r="AR154" s="18" t="s">
        <v>641</v>
      </c>
      <c r="AT154" s="18" t="s">
        <v>327</v>
      </c>
      <c r="AU154" s="18" t="s">
        <v>85</v>
      </c>
      <c r="AY154" s="18" t="s">
        <v>182</v>
      </c>
      <c r="BE154" s="154">
        <f t="shared" si="24"/>
        <v>0</v>
      </c>
      <c r="BF154" s="154">
        <f t="shared" si="25"/>
        <v>0</v>
      </c>
      <c r="BG154" s="154">
        <f t="shared" si="26"/>
        <v>0</v>
      </c>
      <c r="BH154" s="154">
        <f t="shared" si="27"/>
        <v>0</v>
      </c>
      <c r="BI154" s="154">
        <f t="shared" si="28"/>
        <v>0</v>
      </c>
      <c r="BJ154" s="18" t="s">
        <v>20</v>
      </c>
      <c r="BK154" s="154">
        <f t="shared" si="29"/>
        <v>0</v>
      </c>
      <c r="BL154" s="18" t="s">
        <v>434</v>
      </c>
      <c r="BM154" s="18" t="s">
        <v>714</v>
      </c>
    </row>
    <row r="155" spans="2:65" s="1" customFormat="1" ht="22.5" customHeight="1">
      <c r="B155" s="145"/>
      <c r="C155" s="155" t="s">
        <v>290</v>
      </c>
      <c r="D155" s="155" t="s">
        <v>327</v>
      </c>
      <c r="E155" s="156" t="s">
        <v>715</v>
      </c>
      <c r="F155" s="226" t="s">
        <v>716</v>
      </c>
      <c r="G155" s="226"/>
      <c r="H155" s="226"/>
      <c r="I155" s="226"/>
      <c r="J155" s="157" t="s">
        <v>445</v>
      </c>
      <c r="K155" s="158">
        <v>378</v>
      </c>
      <c r="L155" s="227"/>
      <c r="M155" s="227"/>
      <c r="N155" s="227">
        <f t="shared" si="20"/>
        <v>0</v>
      </c>
      <c r="O155" s="220"/>
      <c r="P155" s="220"/>
      <c r="Q155" s="220"/>
      <c r="R155" s="150"/>
      <c r="T155" s="151" t="s">
        <v>5</v>
      </c>
      <c r="U155" s="41" t="s">
        <v>39</v>
      </c>
      <c r="V155" s="152">
        <v>0</v>
      </c>
      <c r="W155" s="152">
        <f t="shared" si="21"/>
        <v>0</v>
      </c>
      <c r="X155" s="152">
        <v>0</v>
      </c>
      <c r="Y155" s="152">
        <f t="shared" si="22"/>
        <v>0</v>
      </c>
      <c r="Z155" s="152">
        <v>0</v>
      </c>
      <c r="AA155" s="153">
        <f t="shared" si="23"/>
        <v>0</v>
      </c>
      <c r="AR155" s="18" t="s">
        <v>641</v>
      </c>
      <c r="AT155" s="18" t="s">
        <v>327</v>
      </c>
      <c r="AU155" s="18" t="s">
        <v>85</v>
      </c>
      <c r="AY155" s="18" t="s">
        <v>182</v>
      </c>
      <c r="BE155" s="154">
        <f t="shared" si="24"/>
        <v>0</v>
      </c>
      <c r="BF155" s="154">
        <f t="shared" si="25"/>
        <v>0</v>
      </c>
      <c r="BG155" s="154">
        <f t="shared" si="26"/>
        <v>0</v>
      </c>
      <c r="BH155" s="154">
        <f t="shared" si="27"/>
        <v>0</v>
      </c>
      <c r="BI155" s="154">
        <f t="shared" si="28"/>
        <v>0</v>
      </c>
      <c r="BJ155" s="18" t="s">
        <v>20</v>
      </c>
      <c r="BK155" s="154">
        <f t="shared" si="29"/>
        <v>0</v>
      </c>
      <c r="BL155" s="18" t="s">
        <v>434</v>
      </c>
      <c r="BM155" s="18" t="s">
        <v>717</v>
      </c>
    </row>
    <row r="156" spans="2:65" s="1" customFormat="1" ht="22.5" customHeight="1">
      <c r="B156" s="145"/>
      <c r="C156" s="155" t="s">
        <v>294</v>
      </c>
      <c r="D156" s="155" t="s">
        <v>327</v>
      </c>
      <c r="E156" s="156" t="s">
        <v>718</v>
      </c>
      <c r="F156" s="226" t="s">
        <v>677</v>
      </c>
      <c r="G156" s="226"/>
      <c r="H156" s="226"/>
      <c r="I156" s="226"/>
      <c r="J156" s="157" t="s">
        <v>537</v>
      </c>
      <c r="K156" s="158">
        <v>63</v>
      </c>
      <c r="L156" s="227"/>
      <c r="M156" s="227"/>
      <c r="N156" s="227">
        <f t="shared" si="20"/>
        <v>0</v>
      </c>
      <c r="O156" s="220"/>
      <c r="P156" s="220"/>
      <c r="Q156" s="220"/>
      <c r="R156" s="150"/>
      <c r="T156" s="151" t="s">
        <v>5</v>
      </c>
      <c r="U156" s="41" t="s">
        <v>39</v>
      </c>
      <c r="V156" s="152">
        <v>0</v>
      </c>
      <c r="W156" s="152">
        <f t="shared" si="21"/>
        <v>0</v>
      </c>
      <c r="X156" s="152">
        <v>0</v>
      </c>
      <c r="Y156" s="152">
        <f t="shared" si="22"/>
        <v>0</v>
      </c>
      <c r="Z156" s="152">
        <v>0</v>
      </c>
      <c r="AA156" s="153">
        <f t="shared" si="23"/>
        <v>0</v>
      </c>
      <c r="AR156" s="18" t="s">
        <v>641</v>
      </c>
      <c r="AT156" s="18" t="s">
        <v>327</v>
      </c>
      <c r="AU156" s="18" t="s">
        <v>85</v>
      </c>
      <c r="AY156" s="18" t="s">
        <v>182</v>
      </c>
      <c r="BE156" s="154">
        <f t="shared" si="24"/>
        <v>0</v>
      </c>
      <c r="BF156" s="154">
        <f t="shared" si="25"/>
        <v>0</v>
      </c>
      <c r="BG156" s="154">
        <f t="shared" si="26"/>
        <v>0</v>
      </c>
      <c r="BH156" s="154">
        <f t="shared" si="27"/>
        <v>0</v>
      </c>
      <c r="BI156" s="154">
        <f t="shared" si="28"/>
        <v>0</v>
      </c>
      <c r="BJ156" s="18" t="s">
        <v>20</v>
      </c>
      <c r="BK156" s="154">
        <f t="shared" si="29"/>
        <v>0</v>
      </c>
      <c r="BL156" s="18" t="s">
        <v>434</v>
      </c>
      <c r="BM156" s="18" t="s">
        <v>719</v>
      </c>
    </row>
    <row r="157" spans="2:65" s="1" customFormat="1" ht="22.5" customHeight="1">
      <c r="B157" s="145"/>
      <c r="C157" s="155" t="s">
        <v>298</v>
      </c>
      <c r="D157" s="155" t="s">
        <v>327</v>
      </c>
      <c r="E157" s="156" t="s">
        <v>720</v>
      </c>
      <c r="F157" s="226" t="s">
        <v>721</v>
      </c>
      <c r="G157" s="226"/>
      <c r="H157" s="226"/>
      <c r="I157" s="226"/>
      <c r="J157" s="157" t="s">
        <v>537</v>
      </c>
      <c r="K157" s="158">
        <v>132</v>
      </c>
      <c r="L157" s="227"/>
      <c r="M157" s="227"/>
      <c r="N157" s="227">
        <f t="shared" si="20"/>
        <v>0</v>
      </c>
      <c r="O157" s="220"/>
      <c r="P157" s="220"/>
      <c r="Q157" s="220"/>
      <c r="R157" s="150"/>
      <c r="T157" s="151" t="s">
        <v>5</v>
      </c>
      <c r="U157" s="41" t="s">
        <v>39</v>
      </c>
      <c r="V157" s="152">
        <v>0</v>
      </c>
      <c r="W157" s="152">
        <f t="shared" si="21"/>
        <v>0</v>
      </c>
      <c r="X157" s="152">
        <v>0</v>
      </c>
      <c r="Y157" s="152">
        <f t="shared" si="22"/>
        <v>0</v>
      </c>
      <c r="Z157" s="152">
        <v>0</v>
      </c>
      <c r="AA157" s="153">
        <f t="shared" si="23"/>
        <v>0</v>
      </c>
      <c r="AR157" s="18" t="s">
        <v>641</v>
      </c>
      <c r="AT157" s="18" t="s">
        <v>327</v>
      </c>
      <c r="AU157" s="18" t="s">
        <v>85</v>
      </c>
      <c r="AY157" s="18" t="s">
        <v>182</v>
      </c>
      <c r="BE157" s="154">
        <f t="shared" si="24"/>
        <v>0</v>
      </c>
      <c r="BF157" s="154">
        <f t="shared" si="25"/>
        <v>0</v>
      </c>
      <c r="BG157" s="154">
        <f t="shared" si="26"/>
        <v>0</v>
      </c>
      <c r="BH157" s="154">
        <f t="shared" si="27"/>
        <v>0</v>
      </c>
      <c r="BI157" s="154">
        <f t="shared" si="28"/>
        <v>0</v>
      </c>
      <c r="BJ157" s="18" t="s">
        <v>20</v>
      </c>
      <c r="BK157" s="154">
        <f t="shared" si="29"/>
        <v>0</v>
      </c>
      <c r="BL157" s="18" t="s">
        <v>434</v>
      </c>
      <c r="BM157" s="18" t="s">
        <v>722</v>
      </c>
    </row>
    <row r="158" spans="2:65" s="1" customFormat="1" ht="22.5" customHeight="1">
      <c r="B158" s="145"/>
      <c r="C158" s="155" t="s">
        <v>302</v>
      </c>
      <c r="D158" s="155" t="s">
        <v>327</v>
      </c>
      <c r="E158" s="156" t="s">
        <v>723</v>
      </c>
      <c r="F158" s="226" t="s">
        <v>724</v>
      </c>
      <c r="G158" s="226"/>
      <c r="H158" s="226"/>
      <c r="I158" s="226"/>
      <c r="J158" s="157" t="s">
        <v>537</v>
      </c>
      <c r="K158" s="158">
        <v>66</v>
      </c>
      <c r="L158" s="227"/>
      <c r="M158" s="227"/>
      <c r="N158" s="227">
        <f t="shared" si="20"/>
        <v>0</v>
      </c>
      <c r="O158" s="220"/>
      <c r="P158" s="220"/>
      <c r="Q158" s="220"/>
      <c r="R158" s="150"/>
      <c r="T158" s="151" t="s">
        <v>5</v>
      </c>
      <c r="U158" s="41" t="s">
        <v>39</v>
      </c>
      <c r="V158" s="152">
        <v>0</v>
      </c>
      <c r="W158" s="152">
        <f t="shared" si="21"/>
        <v>0</v>
      </c>
      <c r="X158" s="152">
        <v>0</v>
      </c>
      <c r="Y158" s="152">
        <f t="shared" si="22"/>
        <v>0</v>
      </c>
      <c r="Z158" s="152">
        <v>0</v>
      </c>
      <c r="AA158" s="153">
        <f t="shared" si="23"/>
        <v>0</v>
      </c>
      <c r="AR158" s="18" t="s">
        <v>641</v>
      </c>
      <c r="AT158" s="18" t="s">
        <v>327</v>
      </c>
      <c r="AU158" s="18" t="s">
        <v>85</v>
      </c>
      <c r="AY158" s="18" t="s">
        <v>182</v>
      </c>
      <c r="BE158" s="154">
        <f t="shared" si="24"/>
        <v>0</v>
      </c>
      <c r="BF158" s="154">
        <f t="shared" si="25"/>
        <v>0</v>
      </c>
      <c r="BG158" s="154">
        <f t="shared" si="26"/>
        <v>0</v>
      </c>
      <c r="BH158" s="154">
        <f t="shared" si="27"/>
        <v>0</v>
      </c>
      <c r="BI158" s="154">
        <f t="shared" si="28"/>
        <v>0</v>
      </c>
      <c r="BJ158" s="18" t="s">
        <v>20</v>
      </c>
      <c r="BK158" s="154">
        <f t="shared" si="29"/>
        <v>0</v>
      </c>
      <c r="BL158" s="18" t="s">
        <v>434</v>
      </c>
      <c r="BM158" s="18" t="s">
        <v>725</v>
      </c>
    </row>
    <row r="159" spans="2:65" s="1" customFormat="1" ht="22.5" customHeight="1">
      <c r="B159" s="145"/>
      <c r="C159" s="155" t="s">
        <v>306</v>
      </c>
      <c r="D159" s="155" t="s">
        <v>327</v>
      </c>
      <c r="E159" s="156" t="s">
        <v>726</v>
      </c>
      <c r="F159" s="226" t="s">
        <v>727</v>
      </c>
      <c r="G159" s="226"/>
      <c r="H159" s="226"/>
      <c r="I159" s="226"/>
      <c r="J159" s="157" t="s">
        <v>537</v>
      </c>
      <c r="K159" s="158">
        <v>66</v>
      </c>
      <c r="L159" s="227"/>
      <c r="M159" s="227"/>
      <c r="N159" s="227">
        <f t="shared" si="20"/>
        <v>0</v>
      </c>
      <c r="O159" s="220"/>
      <c r="P159" s="220"/>
      <c r="Q159" s="220"/>
      <c r="R159" s="150"/>
      <c r="T159" s="151" t="s">
        <v>5</v>
      </c>
      <c r="U159" s="41" t="s">
        <v>39</v>
      </c>
      <c r="V159" s="152">
        <v>0</v>
      </c>
      <c r="W159" s="152">
        <f t="shared" si="21"/>
        <v>0</v>
      </c>
      <c r="X159" s="152">
        <v>0</v>
      </c>
      <c r="Y159" s="152">
        <f t="shared" si="22"/>
        <v>0</v>
      </c>
      <c r="Z159" s="152">
        <v>0</v>
      </c>
      <c r="AA159" s="153">
        <f t="shared" si="23"/>
        <v>0</v>
      </c>
      <c r="AR159" s="18" t="s">
        <v>641</v>
      </c>
      <c r="AT159" s="18" t="s">
        <v>327</v>
      </c>
      <c r="AU159" s="18" t="s">
        <v>85</v>
      </c>
      <c r="AY159" s="18" t="s">
        <v>182</v>
      </c>
      <c r="BE159" s="154">
        <f t="shared" si="24"/>
        <v>0</v>
      </c>
      <c r="BF159" s="154">
        <f t="shared" si="25"/>
        <v>0</v>
      </c>
      <c r="BG159" s="154">
        <f t="shared" si="26"/>
        <v>0</v>
      </c>
      <c r="BH159" s="154">
        <f t="shared" si="27"/>
        <v>0</v>
      </c>
      <c r="BI159" s="154">
        <f t="shared" si="28"/>
        <v>0</v>
      </c>
      <c r="BJ159" s="18" t="s">
        <v>20</v>
      </c>
      <c r="BK159" s="154">
        <f t="shared" si="29"/>
        <v>0</v>
      </c>
      <c r="BL159" s="18" t="s">
        <v>434</v>
      </c>
      <c r="BM159" s="18" t="s">
        <v>728</v>
      </c>
    </row>
    <row r="160" spans="2:65" s="10" customFormat="1" ht="29.85" customHeight="1">
      <c r="B160" s="134"/>
      <c r="C160" s="135"/>
      <c r="D160" s="144" t="s">
        <v>626</v>
      </c>
      <c r="E160" s="144"/>
      <c r="F160" s="144"/>
      <c r="G160" s="144"/>
      <c r="H160" s="144"/>
      <c r="I160" s="144"/>
      <c r="J160" s="144"/>
      <c r="K160" s="144"/>
      <c r="L160" s="144"/>
      <c r="M160" s="144"/>
      <c r="N160" s="228">
        <f>BK160</f>
        <v>0</v>
      </c>
      <c r="O160" s="229"/>
      <c r="P160" s="229"/>
      <c r="Q160" s="229"/>
      <c r="R160" s="137"/>
      <c r="T160" s="138"/>
      <c r="U160" s="135"/>
      <c r="V160" s="135"/>
      <c r="W160" s="139">
        <f>SUM(W161:W164)</f>
        <v>0</v>
      </c>
      <c r="X160" s="135"/>
      <c r="Y160" s="139">
        <f>SUM(Y161:Y164)</f>
        <v>0</v>
      </c>
      <c r="Z160" s="135"/>
      <c r="AA160" s="140">
        <f>SUM(AA161:AA164)</f>
        <v>0</v>
      </c>
      <c r="AR160" s="141" t="s">
        <v>192</v>
      </c>
      <c r="AT160" s="142" t="s">
        <v>73</v>
      </c>
      <c r="AU160" s="142" t="s">
        <v>20</v>
      </c>
      <c r="AY160" s="141" t="s">
        <v>182</v>
      </c>
      <c r="BK160" s="143">
        <f>SUM(BK161:BK164)</f>
        <v>0</v>
      </c>
    </row>
    <row r="161" spans="2:65" s="1" customFormat="1" ht="22.5" customHeight="1">
      <c r="B161" s="145"/>
      <c r="C161" s="155" t="s">
        <v>310</v>
      </c>
      <c r="D161" s="155" t="s">
        <v>327</v>
      </c>
      <c r="E161" s="156" t="s">
        <v>729</v>
      </c>
      <c r="F161" s="226" t="s">
        <v>730</v>
      </c>
      <c r="G161" s="226"/>
      <c r="H161" s="226"/>
      <c r="I161" s="226"/>
      <c r="J161" s="157" t="s">
        <v>537</v>
      </c>
      <c r="K161" s="158">
        <v>8</v>
      </c>
      <c r="L161" s="227"/>
      <c r="M161" s="227"/>
      <c r="N161" s="227">
        <f>ROUND(L161*K161,2)</f>
        <v>0</v>
      </c>
      <c r="O161" s="220"/>
      <c r="P161" s="220"/>
      <c r="Q161" s="220"/>
      <c r="R161" s="150"/>
      <c r="T161" s="151" t="s">
        <v>5</v>
      </c>
      <c r="U161" s="41" t="s">
        <v>39</v>
      </c>
      <c r="V161" s="152">
        <v>0</v>
      </c>
      <c r="W161" s="152">
        <f>V161*K161</f>
        <v>0</v>
      </c>
      <c r="X161" s="152">
        <v>0</v>
      </c>
      <c r="Y161" s="152">
        <f>X161*K161</f>
        <v>0</v>
      </c>
      <c r="Z161" s="152">
        <v>0</v>
      </c>
      <c r="AA161" s="153">
        <f>Z161*K161</f>
        <v>0</v>
      </c>
      <c r="AR161" s="18" t="s">
        <v>641</v>
      </c>
      <c r="AT161" s="18" t="s">
        <v>327</v>
      </c>
      <c r="AU161" s="18" t="s">
        <v>85</v>
      </c>
      <c r="AY161" s="18" t="s">
        <v>182</v>
      </c>
      <c r="BE161" s="154">
        <f>IF(U161="základní",N161,0)</f>
        <v>0</v>
      </c>
      <c r="BF161" s="154">
        <f>IF(U161="snížená",N161,0)</f>
        <v>0</v>
      </c>
      <c r="BG161" s="154">
        <f>IF(U161="zákl. přenesená",N161,0)</f>
        <v>0</v>
      </c>
      <c r="BH161" s="154">
        <f>IF(U161="sníž. přenesená",N161,0)</f>
        <v>0</v>
      </c>
      <c r="BI161" s="154">
        <f>IF(U161="nulová",N161,0)</f>
        <v>0</v>
      </c>
      <c r="BJ161" s="18" t="s">
        <v>20</v>
      </c>
      <c r="BK161" s="154">
        <f>ROUND(L161*K161,2)</f>
        <v>0</v>
      </c>
      <c r="BL161" s="18" t="s">
        <v>434</v>
      </c>
      <c r="BM161" s="18" t="s">
        <v>731</v>
      </c>
    </row>
    <row r="162" spans="2:65" s="1" customFormat="1" ht="22.5" customHeight="1">
      <c r="B162" s="145"/>
      <c r="C162" s="155" t="s">
        <v>314</v>
      </c>
      <c r="D162" s="155" t="s">
        <v>327</v>
      </c>
      <c r="E162" s="156" t="s">
        <v>732</v>
      </c>
      <c r="F162" s="226" t="s">
        <v>733</v>
      </c>
      <c r="G162" s="226"/>
      <c r="H162" s="226"/>
      <c r="I162" s="226"/>
      <c r="J162" s="157" t="s">
        <v>537</v>
      </c>
      <c r="K162" s="158">
        <v>8</v>
      </c>
      <c r="L162" s="227"/>
      <c r="M162" s="227"/>
      <c r="N162" s="227">
        <f>ROUND(L162*K162,2)</f>
        <v>0</v>
      </c>
      <c r="O162" s="220"/>
      <c r="P162" s="220"/>
      <c r="Q162" s="220"/>
      <c r="R162" s="150"/>
      <c r="T162" s="151" t="s">
        <v>5</v>
      </c>
      <c r="U162" s="41" t="s">
        <v>39</v>
      </c>
      <c r="V162" s="152">
        <v>0</v>
      </c>
      <c r="W162" s="152">
        <f>V162*K162</f>
        <v>0</v>
      </c>
      <c r="X162" s="152">
        <v>0</v>
      </c>
      <c r="Y162" s="152">
        <f>X162*K162</f>
        <v>0</v>
      </c>
      <c r="Z162" s="152">
        <v>0</v>
      </c>
      <c r="AA162" s="153">
        <f>Z162*K162</f>
        <v>0</v>
      </c>
      <c r="AR162" s="18" t="s">
        <v>641</v>
      </c>
      <c r="AT162" s="18" t="s">
        <v>327</v>
      </c>
      <c r="AU162" s="18" t="s">
        <v>85</v>
      </c>
      <c r="AY162" s="18" t="s">
        <v>182</v>
      </c>
      <c r="BE162" s="154">
        <f>IF(U162="základní",N162,0)</f>
        <v>0</v>
      </c>
      <c r="BF162" s="154">
        <f>IF(U162="snížená",N162,0)</f>
        <v>0</v>
      </c>
      <c r="BG162" s="154">
        <f>IF(U162="zákl. přenesená",N162,0)</f>
        <v>0</v>
      </c>
      <c r="BH162" s="154">
        <f>IF(U162="sníž. přenesená",N162,0)</f>
        <v>0</v>
      </c>
      <c r="BI162" s="154">
        <f>IF(U162="nulová",N162,0)</f>
        <v>0</v>
      </c>
      <c r="BJ162" s="18" t="s">
        <v>20</v>
      </c>
      <c r="BK162" s="154">
        <f>ROUND(L162*K162,2)</f>
        <v>0</v>
      </c>
      <c r="BL162" s="18" t="s">
        <v>434</v>
      </c>
      <c r="BM162" s="18" t="s">
        <v>734</v>
      </c>
    </row>
    <row r="163" spans="2:65" s="1" customFormat="1" ht="22.5" customHeight="1">
      <c r="B163" s="145"/>
      <c r="C163" s="155" t="s">
        <v>318</v>
      </c>
      <c r="D163" s="155" t="s">
        <v>327</v>
      </c>
      <c r="E163" s="156" t="s">
        <v>735</v>
      </c>
      <c r="F163" s="226" t="s">
        <v>736</v>
      </c>
      <c r="G163" s="226"/>
      <c r="H163" s="226"/>
      <c r="I163" s="226"/>
      <c r="J163" s="157" t="s">
        <v>537</v>
      </c>
      <c r="K163" s="158">
        <v>4</v>
      </c>
      <c r="L163" s="227"/>
      <c r="M163" s="227"/>
      <c r="N163" s="227">
        <f>ROUND(L163*K163,2)</f>
        <v>0</v>
      </c>
      <c r="O163" s="220"/>
      <c r="P163" s="220"/>
      <c r="Q163" s="220"/>
      <c r="R163" s="150"/>
      <c r="T163" s="151" t="s">
        <v>5</v>
      </c>
      <c r="U163" s="41" t="s">
        <v>39</v>
      </c>
      <c r="V163" s="152">
        <v>0</v>
      </c>
      <c r="W163" s="152">
        <f>V163*K163</f>
        <v>0</v>
      </c>
      <c r="X163" s="152">
        <v>0</v>
      </c>
      <c r="Y163" s="152">
        <f>X163*K163</f>
        <v>0</v>
      </c>
      <c r="Z163" s="152">
        <v>0</v>
      </c>
      <c r="AA163" s="153">
        <f>Z163*K163</f>
        <v>0</v>
      </c>
      <c r="AR163" s="18" t="s">
        <v>641</v>
      </c>
      <c r="AT163" s="18" t="s">
        <v>327</v>
      </c>
      <c r="AU163" s="18" t="s">
        <v>85</v>
      </c>
      <c r="AY163" s="18" t="s">
        <v>182</v>
      </c>
      <c r="BE163" s="154">
        <f>IF(U163="základní",N163,0)</f>
        <v>0</v>
      </c>
      <c r="BF163" s="154">
        <f>IF(U163="snížená",N163,0)</f>
        <v>0</v>
      </c>
      <c r="BG163" s="154">
        <f>IF(U163="zákl. přenesená",N163,0)</f>
        <v>0</v>
      </c>
      <c r="BH163" s="154">
        <f>IF(U163="sníž. přenesená",N163,0)</f>
        <v>0</v>
      </c>
      <c r="BI163" s="154">
        <f>IF(U163="nulová",N163,0)</f>
        <v>0</v>
      </c>
      <c r="BJ163" s="18" t="s">
        <v>20</v>
      </c>
      <c r="BK163" s="154">
        <f>ROUND(L163*K163,2)</f>
        <v>0</v>
      </c>
      <c r="BL163" s="18" t="s">
        <v>434</v>
      </c>
      <c r="BM163" s="18" t="s">
        <v>737</v>
      </c>
    </row>
    <row r="164" spans="2:65" s="1" customFormat="1" ht="22.5" customHeight="1">
      <c r="B164" s="145"/>
      <c r="C164" s="155" t="s">
        <v>322</v>
      </c>
      <c r="D164" s="155" t="s">
        <v>327</v>
      </c>
      <c r="E164" s="156" t="s">
        <v>738</v>
      </c>
      <c r="F164" s="226" t="s">
        <v>739</v>
      </c>
      <c r="G164" s="226"/>
      <c r="H164" s="226"/>
      <c r="I164" s="226"/>
      <c r="J164" s="157" t="s">
        <v>537</v>
      </c>
      <c r="K164" s="158">
        <v>8</v>
      </c>
      <c r="L164" s="227"/>
      <c r="M164" s="227"/>
      <c r="N164" s="227">
        <f>ROUND(L164*K164,2)</f>
        <v>0</v>
      </c>
      <c r="O164" s="220"/>
      <c r="P164" s="220"/>
      <c r="Q164" s="220"/>
      <c r="R164" s="150"/>
      <c r="T164" s="151" t="s">
        <v>5</v>
      </c>
      <c r="U164" s="41" t="s">
        <v>39</v>
      </c>
      <c r="V164" s="152">
        <v>0</v>
      </c>
      <c r="W164" s="152">
        <f>V164*K164</f>
        <v>0</v>
      </c>
      <c r="X164" s="152">
        <v>0</v>
      </c>
      <c r="Y164" s="152">
        <f>X164*K164</f>
        <v>0</v>
      </c>
      <c r="Z164" s="152">
        <v>0</v>
      </c>
      <c r="AA164" s="153">
        <f>Z164*K164</f>
        <v>0</v>
      </c>
      <c r="AR164" s="18" t="s">
        <v>641</v>
      </c>
      <c r="AT164" s="18" t="s">
        <v>327</v>
      </c>
      <c r="AU164" s="18" t="s">
        <v>85</v>
      </c>
      <c r="AY164" s="18" t="s">
        <v>182</v>
      </c>
      <c r="BE164" s="154">
        <f>IF(U164="základní",N164,0)</f>
        <v>0</v>
      </c>
      <c r="BF164" s="154">
        <f>IF(U164="snížená",N164,0)</f>
        <v>0</v>
      </c>
      <c r="BG164" s="154">
        <f>IF(U164="zákl. přenesená",N164,0)</f>
        <v>0</v>
      </c>
      <c r="BH164" s="154">
        <f>IF(U164="sníž. přenesená",N164,0)</f>
        <v>0</v>
      </c>
      <c r="BI164" s="154">
        <f>IF(U164="nulová",N164,0)</f>
        <v>0</v>
      </c>
      <c r="BJ164" s="18" t="s">
        <v>20</v>
      </c>
      <c r="BK164" s="154">
        <f>ROUND(L164*K164,2)</f>
        <v>0</v>
      </c>
      <c r="BL164" s="18" t="s">
        <v>434</v>
      </c>
      <c r="BM164" s="18" t="s">
        <v>740</v>
      </c>
    </row>
    <row r="165" spans="2:65" s="10" customFormat="1" ht="29.85" customHeight="1">
      <c r="B165" s="134"/>
      <c r="C165" s="135"/>
      <c r="D165" s="144" t="s">
        <v>627</v>
      </c>
      <c r="E165" s="144"/>
      <c r="F165" s="144"/>
      <c r="G165" s="144"/>
      <c r="H165" s="144"/>
      <c r="I165" s="144"/>
      <c r="J165" s="144"/>
      <c r="K165" s="144"/>
      <c r="L165" s="144"/>
      <c r="M165" s="144"/>
      <c r="N165" s="228">
        <f>BK165</f>
        <v>0</v>
      </c>
      <c r="O165" s="229"/>
      <c r="P165" s="229"/>
      <c r="Q165" s="229"/>
      <c r="R165" s="137"/>
      <c r="T165" s="138"/>
      <c r="U165" s="135"/>
      <c r="V165" s="135"/>
      <c r="W165" s="139">
        <f>W166</f>
        <v>0</v>
      </c>
      <c r="X165" s="135"/>
      <c r="Y165" s="139">
        <f>Y166</f>
        <v>0</v>
      </c>
      <c r="Z165" s="135"/>
      <c r="AA165" s="140">
        <f>AA166</f>
        <v>0</v>
      </c>
      <c r="AR165" s="141" t="s">
        <v>192</v>
      </c>
      <c r="AT165" s="142" t="s">
        <v>73</v>
      </c>
      <c r="AU165" s="142" t="s">
        <v>20</v>
      </c>
      <c r="AY165" s="141" t="s">
        <v>182</v>
      </c>
      <c r="BK165" s="143">
        <f>BK166</f>
        <v>0</v>
      </c>
    </row>
    <row r="166" spans="2:65" s="1" customFormat="1" ht="22.5" customHeight="1">
      <c r="B166" s="145"/>
      <c r="C166" s="155" t="s">
        <v>326</v>
      </c>
      <c r="D166" s="155" t="s">
        <v>327</v>
      </c>
      <c r="E166" s="156" t="s">
        <v>741</v>
      </c>
      <c r="F166" s="226" t="s">
        <v>742</v>
      </c>
      <c r="G166" s="226"/>
      <c r="H166" s="226"/>
      <c r="I166" s="226"/>
      <c r="J166" s="157" t="s">
        <v>537</v>
      </c>
      <c r="K166" s="158">
        <v>8</v>
      </c>
      <c r="L166" s="227"/>
      <c r="M166" s="227"/>
      <c r="N166" s="227">
        <f>ROUND(L166*K166,2)</f>
        <v>0</v>
      </c>
      <c r="O166" s="220"/>
      <c r="P166" s="220"/>
      <c r="Q166" s="220"/>
      <c r="R166" s="150"/>
      <c r="T166" s="151" t="s">
        <v>5</v>
      </c>
      <c r="U166" s="41" t="s">
        <v>39</v>
      </c>
      <c r="V166" s="152">
        <v>0</v>
      </c>
      <c r="W166" s="152">
        <f>V166*K166</f>
        <v>0</v>
      </c>
      <c r="X166" s="152">
        <v>0</v>
      </c>
      <c r="Y166" s="152">
        <f>X166*K166</f>
        <v>0</v>
      </c>
      <c r="Z166" s="152">
        <v>0</v>
      </c>
      <c r="AA166" s="153">
        <f>Z166*K166</f>
        <v>0</v>
      </c>
      <c r="AR166" s="18" t="s">
        <v>641</v>
      </c>
      <c r="AT166" s="18" t="s">
        <v>327</v>
      </c>
      <c r="AU166" s="18" t="s">
        <v>85</v>
      </c>
      <c r="AY166" s="18" t="s">
        <v>182</v>
      </c>
      <c r="BE166" s="154">
        <f>IF(U166="základní",N166,0)</f>
        <v>0</v>
      </c>
      <c r="BF166" s="154">
        <f>IF(U166="snížená",N166,0)</f>
        <v>0</v>
      </c>
      <c r="BG166" s="154">
        <f>IF(U166="zákl. přenesená",N166,0)</f>
        <v>0</v>
      </c>
      <c r="BH166" s="154">
        <f>IF(U166="sníž. přenesená",N166,0)</f>
        <v>0</v>
      </c>
      <c r="BI166" s="154">
        <f>IF(U166="nulová",N166,0)</f>
        <v>0</v>
      </c>
      <c r="BJ166" s="18" t="s">
        <v>20</v>
      </c>
      <c r="BK166" s="154">
        <f>ROUND(L166*K166,2)</f>
        <v>0</v>
      </c>
      <c r="BL166" s="18" t="s">
        <v>434</v>
      </c>
      <c r="BM166" s="18" t="s">
        <v>743</v>
      </c>
    </row>
    <row r="167" spans="2:65" s="10" customFormat="1" ht="29.85" customHeight="1">
      <c r="B167" s="134"/>
      <c r="C167" s="135"/>
      <c r="D167" s="144" t="s">
        <v>628</v>
      </c>
      <c r="E167" s="144"/>
      <c r="F167" s="144"/>
      <c r="G167" s="144"/>
      <c r="H167" s="144"/>
      <c r="I167" s="144"/>
      <c r="J167" s="144"/>
      <c r="K167" s="144"/>
      <c r="L167" s="144"/>
      <c r="M167" s="144"/>
      <c r="N167" s="228">
        <f>BK167</f>
        <v>0</v>
      </c>
      <c r="O167" s="229"/>
      <c r="P167" s="229"/>
      <c r="Q167" s="229"/>
      <c r="R167" s="137"/>
      <c r="T167" s="138"/>
      <c r="U167" s="135"/>
      <c r="V167" s="135"/>
      <c r="W167" s="139">
        <f>W168</f>
        <v>0</v>
      </c>
      <c r="X167" s="135"/>
      <c r="Y167" s="139">
        <f>Y168</f>
        <v>0</v>
      </c>
      <c r="Z167" s="135"/>
      <c r="AA167" s="140">
        <f>AA168</f>
        <v>0</v>
      </c>
      <c r="AR167" s="141" t="s">
        <v>192</v>
      </c>
      <c r="AT167" s="142" t="s">
        <v>73</v>
      </c>
      <c r="AU167" s="142" t="s">
        <v>20</v>
      </c>
      <c r="AY167" s="141" t="s">
        <v>182</v>
      </c>
      <c r="BK167" s="143">
        <f>BK168</f>
        <v>0</v>
      </c>
    </row>
    <row r="168" spans="2:65" s="1" customFormat="1" ht="22.5" customHeight="1">
      <c r="B168" s="145"/>
      <c r="C168" s="155" t="s">
        <v>331</v>
      </c>
      <c r="D168" s="155" t="s">
        <v>327</v>
      </c>
      <c r="E168" s="156" t="s">
        <v>744</v>
      </c>
      <c r="F168" s="226" t="s">
        <v>745</v>
      </c>
      <c r="G168" s="226"/>
      <c r="H168" s="226"/>
      <c r="I168" s="226"/>
      <c r="J168" s="157" t="s">
        <v>537</v>
      </c>
      <c r="K168" s="158">
        <v>8</v>
      </c>
      <c r="L168" s="227"/>
      <c r="M168" s="227"/>
      <c r="N168" s="227">
        <f>ROUND(L168*K168,2)</f>
        <v>0</v>
      </c>
      <c r="O168" s="220"/>
      <c r="P168" s="220"/>
      <c r="Q168" s="220"/>
      <c r="R168" s="150"/>
      <c r="T168" s="151" t="s">
        <v>5</v>
      </c>
      <c r="U168" s="41" t="s">
        <v>39</v>
      </c>
      <c r="V168" s="152">
        <v>0</v>
      </c>
      <c r="W168" s="152">
        <f>V168*K168</f>
        <v>0</v>
      </c>
      <c r="X168" s="152">
        <v>0</v>
      </c>
      <c r="Y168" s="152">
        <f>X168*K168</f>
        <v>0</v>
      </c>
      <c r="Z168" s="152">
        <v>0</v>
      </c>
      <c r="AA168" s="153">
        <f>Z168*K168</f>
        <v>0</v>
      </c>
      <c r="AR168" s="18" t="s">
        <v>641</v>
      </c>
      <c r="AT168" s="18" t="s">
        <v>327</v>
      </c>
      <c r="AU168" s="18" t="s">
        <v>85</v>
      </c>
      <c r="AY168" s="18" t="s">
        <v>182</v>
      </c>
      <c r="BE168" s="154">
        <f>IF(U168="základní",N168,0)</f>
        <v>0</v>
      </c>
      <c r="BF168" s="154">
        <f>IF(U168="snížená",N168,0)</f>
        <v>0</v>
      </c>
      <c r="BG168" s="154">
        <f>IF(U168="zákl. přenesená",N168,0)</f>
        <v>0</v>
      </c>
      <c r="BH168" s="154">
        <f>IF(U168="sníž. přenesená",N168,0)</f>
        <v>0</v>
      </c>
      <c r="BI168" s="154">
        <f>IF(U168="nulová",N168,0)</f>
        <v>0</v>
      </c>
      <c r="BJ168" s="18" t="s">
        <v>20</v>
      </c>
      <c r="BK168" s="154">
        <f>ROUND(L168*K168,2)</f>
        <v>0</v>
      </c>
      <c r="BL168" s="18" t="s">
        <v>434</v>
      </c>
      <c r="BM168" s="18" t="s">
        <v>746</v>
      </c>
    </row>
    <row r="169" spans="2:65" s="10" customFormat="1" ht="29.85" customHeight="1">
      <c r="B169" s="134"/>
      <c r="C169" s="135"/>
      <c r="D169" s="144" t="s">
        <v>629</v>
      </c>
      <c r="E169" s="144"/>
      <c r="F169" s="144"/>
      <c r="G169" s="144"/>
      <c r="H169" s="144"/>
      <c r="I169" s="144"/>
      <c r="J169" s="144"/>
      <c r="K169" s="144"/>
      <c r="L169" s="144"/>
      <c r="M169" s="144"/>
      <c r="N169" s="228">
        <f>BK169</f>
        <v>0</v>
      </c>
      <c r="O169" s="229"/>
      <c r="P169" s="229"/>
      <c r="Q169" s="229"/>
      <c r="R169" s="137"/>
      <c r="T169" s="138"/>
      <c r="U169" s="135"/>
      <c r="V169" s="135"/>
      <c r="W169" s="139">
        <f>SUM(W170:W179)</f>
        <v>0</v>
      </c>
      <c r="X169" s="135"/>
      <c r="Y169" s="139">
        <f>SUM(Y170:Y179)</f>
        <v>0</v>
      </c>
      <c r="Z169" s="135"/>
      <c r="AA169" s="140">
        <f>SUM(AA170:AA179)</f>
        <v>0</v>
      </c>
      <c r="AR169" s="141" t="s">
        <v>192</v>
      </c>
      <c r="AT169" s="142" t="s">
        <v>73</v>
      </c>
      <c r="AU169" s="142" t="s">
        <v>20</v>
      </c>
      <c r="AY169" s="141" t="s">
        <v>182</v>
      </c>
      <c r="BK169" s="143">
        <f>SUM(BK170:BK179)</f>
        <v>0</v>
      </c>
    </row>
    <row r="170" spans="2:65" s="1" customFormat="1" ht="22.5" customHeight="1">
      <c r="B170" s="145"/>
      <c r="C170" s="155" t="s">
        <v>335</v>
      </c>
      <c r="D170" s="155" t="s">
        <v>327</v>
      </c>
      <c r="E170" s="156" t="s">
        <v>747</v>
      </c>
      <c r="F170" s="226" t="s">
        <v>748</v>
      </c>
      <c r="G170" s="226"/>
      <c r="H170" s="226"/>
      <c r="I170" s="226"/>
      <c r="J170" s="157" t="s">
        <v>537</v>
      </c>
      <c r="K170" s="158">
        <v>2</v>
      </c>
      <c r="L170" s="227"/>
      <c r="M170" s="227"/>
      <c r="N170" s="227">
        <f t="shared" ref="N170:N179" si="30">ROUND(L170*K170,2)</f>
        <v>0</v>
      </c>
      <c r="O170" s="220"/>
      <c r="P170" s="220"/>
      <c r="Q170" s="220"/>
      <c r="R170" s="150"/>
      <c r="T170" s="151" t="s">
        <v>5</v>
      </c>
      <c r="U170" s="41" t="s">
        <v>39</v>
      </c>
      <c r="V170" s="152">
        <v>0</v>
      </c>
      <c r="W170" s="152">
        <f t="shared" ref="W170:W179" si="31">V170*K170</f>
        <v>0</v>
      </c>
      <c r="X170" s="152">
        <v>0</v>
      </c>
      <c r="Y170" s="152">
        <f t="shared" ref="Y170:Y179" si="32">X170*K170</f>
        <v>0</v>
      </c>
      <c r="Z170" s="152">
        <v>0</v>
      </c>
      <c r="AA170" s="153">
        <f t="shared" ref="AA170:AA179" si="33">Z170*K170</f>
        <v>0</v>
      </c>
      <c r="AR170" s="18" t="s">
        <v>641</v>
      </c>
      <c r="AT170" s="18" t="s">
        <v>327</v>
      </c>
      <c r="AU170" s="18" t="s">
        <v>85</v>
      </c>
      <c r="AY170" s="18" t="s">
        <v>182</v>
      </c>
      <c r="BE170" s="154">
        <f t="shared" ref="BE170:BE179" si="34">IF(U170="základní",N170,0)</f>
        <v>0</v>
      </c>
      <c r="BF170" s="154">
        <f t="shared" ref="BF170:BF179" si="35">IF(U170="snížená",N170,0)</f>
        <v>0</v>
      </c>
      <c r="BG170" s="154">
        <f t="shared" ref="BG170:BG179" si="36">IF(U170="zákl. přenesená",N170,0)</f>
        <v>0</v>
      </c>
      <c r="BH170" s="154">
        <f t="shared" ref="BH170:BH179" si="37">IF(U170="sníž. přenesená",N170,0)</f>
        <v>0</v>
      </c>
      <c r="BI170" s="154">
        <f t="shared" ref="BI170:BI179" si="38">IF(U170="nulová",N170,0)</f>
        <v>0</v>
      </c>
      <c r="BJ170" s="18" t="s">
        <v>20</v>
      </c>
      <c r="BK170" s="154">
        <f t="shared" ref="BK170:BK179" si="39">ROUND(L170*K170,2)</f>
        <v>0</v>
      </c>
      <c r="BL170" s="18" t="s">
        <v>434</v>
      </c>
      <c r="BM170" s="18" t="s">
        <v>749</v>
      </c>
    </row>
    <row r="171" spans="2:65" s="1" customFormat="1" ht="22.5" customHeight="1">
      <c r="B171" s="145"/>
      <c r="C171" s="155" t="s">
        <v>339</v>
      </c>
      <c r="D171" s="155" t="s">
        <v>327</v>
      </c>
      <c r="E171" s="156" t="s">
        <v>688</v>
      </c>
      <c r="F171" s="226" t="s">
        <v>689</v>
      </c>
      <c r="G171" s="226"/>
      <c r="H171" s="226"/>
      <c r="I171" s="226"/>
      <c r="J171" s="157" t="s">
        <v>537</v>
      </c>
      <c r="K171" s="158">
        <v>2</v>
      </c>
      <c r="L171" s="227"/>
      <c r="M171" s="227"/>
      <c r="N171" s="227">
        <f t="shared" si="30"/>
        <v>0</v>
      </c>
      <c r="O171" s="220"/>
      <c r="P171" s="220"/>
      <c r="Q171" s="220"/>
      <c r="R171" s="150"/>
      <c r="T171" s="151" t="s">
        <v>5</v>
      </c>
      <c r="U171" s="41" t="s">
        <v>39</v>
      </c>
      <c r="V171" s="152">
        <v>0</v>
      </c>
      <c r="W171" s="152">
        <f t="shared" si="31"/>
        <v>0</v>
      </c>
      <c r="X171" s="152">
        <v>0</v>
      </c>
      <c r="Y171" s="152">
        <f t="shared" si="32"/>
        <v>0</v>
      </c>
      <c r="Z171" s="152">
        <v>0</v>
      </c>
      <c r="AA171" s="153">
        <f t="shared" si="33"/>
        <v>0</v>
      </c>
      <c r="AR171" s="18" t="s">
        <v>641</v>
      </c>
      <c r="AT171" s="18" t="s">
        <v>327</v>
      </c>
      <c r="AU171" s="18" t="s">
        <v>85</v>
      </c>
      <c r="AY171" s="18" t="s">
        <v>182</v>
      </c>
      <c r="BE171" s="154">
        <f t="shared" si="34"/>
        <v>0</v>
      </c>
      <c r="BF171" s="154">
        <f t="shared" si="35"/>
        <v>0</v>
      </c>
      <c r="BG171" s="154">
        <f t="shared" si="36"/>
        <v>0</v>
      </c>
      <c r="BH171" s="154">
        <f t="shared" si="37"/>
        <v>0</v>
      </c>
      <c r="BI171" s="154">
        <f t="shared" si="38"/>
        <v>0</v>
      </c>
      <c r="BJ171" s="18" t="s">
        <v>20</v>
      </c>
      <c r="BK171" s="154">
        <f t="shared" si="39"/>
        <v>0</v>
      </c>
      <c r="BL171" s="18" t="s">
        <v>434</v>
      </c>
      <c r="BM171" s="18" t="s">
        <v>750</v>
      </c>
    </row>
    <row r="172" spans="2:65" s="1" customFormat="1" ht="22.5" customHeight="1">
      <c r="B172" s="145"/>
      <c r="C172" s="155" t="s">
        <v>343</v>
      </c>
      <c r="D172" s="155" t="s">
        <v>327</v>
      </c>
      <c r="E172" s="156" t="s">
        <v>751</v>
      </c>
      <c r="F172" s="226" t="s">
        <v>752</v>
      </c>
      <c r="G172" s="226"/>
      <c r="H172" s="226"/>
      <c r="I172" s="226"/>
      <c r="J172" s="157" t="s">
        <v>537</v>
      </c>
      <c r="K172" s="158">
        <v>4</v>
      </c>
      <c r="L172" s="227"/>
      <c r="M172" s="227"/>
      <c r="N172" s="227">
        <f t="shared" si="30"/>
        <v>0</v>
      </c>
      <c r="O172" s="220"/>
      <c r="P172" s="220"/>
      <c r="Q172" s="220"/>
      <c r="R172" s="150"/>
      <c r="T172" s="151" t="s">
        <v>5</v>
      </c>
      <c r="U172" s="41" t="s">
        <v>39</v>
      </c>
      <c r="V172" s="152">
        <v>0</v>
      </c>
      <c r="W172" s="152">
        <f t="shared" si="31"/>
        <v>0</v>
      </c>
      <c r="X172" s="152">
        <v>0</v>
      </c>
      <c r="Y172" s="152">
        <f t="shared" si="32"/>
        <v>0</v>
      </c>
      <c r="Z172" s="152">
        <v>0</v>
      </c>
      <c r="AA172" s="153">
        <f t="shared" si="33"/>
        <v>0</v>
      </c>
      <c r="AR172" s="18" t="s">
        <v>641</v>
      </c>
      <c r="AT172" s="18" t="s">
        <v>327</v>
      </c>
      <c r="AU172" s="18" t="s">
        <v>85</v>
      </c>
      <c r="AY172" s="18" t="s">
        <v>182</v>
      </c>
      <c r="BE172" s="154">
        <f t="shared" si="34"/>
        <v>0</v>
      </c>
      <c r="BF172" s="154">
        <f t="shared" si="35"/>
        <v>0</v>
      </c>
      <c r="BG172" s="154">
        <f t="shared" si="36"/>
        <v>0</v>
      </c>
      <c r="BH172" s="154">
        <f t="shared" si="37"/>
        <v>0</v>
      </c>
      <c r="BI172" s="154">
        <f t="shared" si="38"/>
        <v>0</v>
      </c>
      <c r="BJ172" s="18" t="s">
        <v>20</v>
      </c>
      <c r="BK172" s="154">
        <f t="shared" si="39"/>
        <v>0</v>
      </c>
      <c r="BL172" s="18" t="s">
        <v>434</v>
      </c>
      <c r="BM172" s="18" t="s">
        <v>753</v>
      </c>
    </row>
    <row r="173" spans="2:65" s="1" customFormat="1" ht="22.5" customHeight="1">
      <c r="B173" s="145"/>
      <c r="C173" s="155" t="s">
        <v>347</v>
      </c>
      <c r="D173" s="155" t="s">
        <v>327</v>
      </c>
      <c r="E173" s="156" t="s">
        <v>688</v>
      </c>
      <c r="F173" s="226" t="s">
        <v>689</v>
      </c>
      <c r="G173" s="226"/>
      <c r="H173" s="226"/>
      <c r="I173" s="226"/>
      <c r="J173" s="157" t="s">
        <v>537</v>
      </c>
      <c r="K173" s="158">
        <v>4</v>
      </c>
      <c r="L173" s="227"/>
      <c r="M173" s="227"/>
      <c r="N173" s="227">
        <f t="shared" si="30"/>
        <v>0</v>
      </c>
      <c r="O173" s="220"/>
      <c r="P173" s="220"/>
      <c r="Q173" s="220"/>
      <c r="R173" s="150"/>
      <c r="T173" s="151" t="s">
        <v>5</v>
      </c>
      <c r="U173" s="41" t="s">
        <v>39</v>
      </c>
      <c r="V173" s="152">
        <v>0</v>
      </c>
      <c r="W173" s="152">
        <f t="shared" si="31"/>
        <v>0</v>
      </c>
      <c r="X173" s="152">
        <v>0</v>
      </c>
      <c r="Y173" s="152">
        <f t="shared" si="32"/>
        <v>0</v>
      </c>
      <c r="Z173" s="152">
        <v>0</v>
      </c>
      <c r="AA173" s="153">
        <f t="shared" si="33"/>
        <v>0</v>
      </c>
      <c r="AR173" s="18" t="s">
        <v>641</v>
      </c>
      <c r="AT173" s="18" t="s">
        <v>327</v>
      </c>
      <c r="AU173" s="18" t="s">
        <v>85</v>
      </c>
      <c r="AY173" s="18" t="s">
        <v>182</v>
      </c>
      <c r="BE173" s="154">
        <f t="shared" si="34"/>
        <v>0</v>
      </c>
      <c r="BF173" s="154">
        <f t="shared" si="35"/>
        <v>0</v>
      </c>
      <c r="BG173" s="154">
        <f t="shared" si="36"/>
        <v>0</v>
      </c>
      <c r="BH173" s="154">
        <f t="shared" si="37"/>
        <v>0</v>
      </c>
      <c r="BI173" s="154">
        <f t="shared" si="38"/>
        <v>0</v>
      </c>
      <c r="BJ173" s="18" t="s">
        <v>20</v>
      </c>
      <c r="BK173" s="154">
        <f t="shared" si="39"/>
        <v>0</v>
      </c>
      <c r="BL173" s="18" t="s">
        <v>434</v>
      </c>
      <c r="BM173" s="18" t="s">
        <v>754</v>
      </c>
    </row>
    <row r="174" spans="2:65" s="1" customFormat="1" ht="22.5" customHeight="1">
      <c r="B174" s="145"/>
      <c r="C174" s="155" t="s">
        <v>351</v>
      </c>
      <c r="D174" s="155" t="s">
        <v>327</v>
      </c>
      <c r="E174" s="156" t="s">
        <v>755</v>
      </c>
      <c r="F174" s="226" t="s">
        <v>756</v>
      </c>
      <c r="G174" s="226"/>
      <c r="H174" s="226"/>
      <c r="I174" s="226"/>
      <c r="J174" s="157" t="s">
        <v>537</v>
      </c>
      <c r="K174" s="158">
        <v>16</v>
      </c>
      <c r="L174" s="227"/>
      <c r="M174" s="227"/>
      <c r="N174" s="227">
        <f t="shared" si="30"/>
        <v>0</v>
      </c>
      <c r="O174" s="220"/>
      <c r="P174" s="220"/>
      <c r="Q174" s="220"/>
      <c r="R174" s="150"/>
      <c r="T174" s="151" t="s">
        <v>5</v>
      </c>
      <c r="U174" s="41" t="s">
        <v>39</v>
      </c>
      <c r="V174" s="152">
        <v>0</v>
      </c>
      <c r="W174" s="152">
        <f t="shared" si="31"/>
        <v>0</v>
      </c>
      <c r="X174" s="152">
        <v>0</v>
      </c>
      <c r="Y174" s="152">
        <f t="shared" si="32"/>
        <v>0</v>
      </c>
      <c r="Z174" s="152">
        <v>0</v>
      </c>
      <c r="AA174" s="153">
        <f t="shared" si="33"/>
        <v>0</v>
      </c>
      <c r="AR174" s="18" t="s">
        <v>641</v>
      </c>
      <c r="AT174" s="18" t="s">
        <v>327</v>
      </c>
      <c r="AU174" s="18" t="s">
        <v>85</v>
      </c>
      <c r="AY174" s="18" t="s">
        <v>182</v>
      </c>
      <c r="BE174" s="154">
        <f t="shared" si="34"/>
        <v>0</v>
      </c>
      <c r="BF174" s="154">
        <f t="shared" si="35"/>
        <v>0</v>
      </c>
      <c r="BG174" s="154">
        <f t="shared" si="36"/>
        <v>0</v>
      </c>
      <c r="BH174" s="154">
        <f t="shared" si="37"/>
        <v>0</v>
      </c>
      <c r="BI174" s="154">
        <f t="shared" si="38"/>
        <v>0</v>
      </c>
      <c r="BJ174" s="18" t="s">
        <v>20</v>
      </c>
      <c r="BK174" s="154">
        <f t="shared" si="39"/>
        <v>0</v>
      </c>
      <c r="BL174" s="18" t="s">
        <v>434</v>
      </c>
      <c r="BM174" s="18" t="s">
        <v>757</v>
      </c>
    </row>
    <row r="175" spans="2:65" s="1" customFormat="1" ht="22.5" customHeight="1">
      <c r="B175" s="145"/>
      <c r="C175" s="155" t="s">
        <v>355</v>
      </c>
      <c r="D175" s="155" t="s">
        <v>327</v>
      </c>
      <c r="E175" s="156" t="s">
        <v>741</v>
      </c>
      <c r="F175" s="226" t="s">
        <v>742</v>
      </c>
      <c r="G175" s="226"/>
      <c r="H175" s="226"/>
      <c r="I175" s="226"/>
      <c r="J175" s="157" t="s">
        <v>537</v>
      </c>
      <c r="K175" s="158">
        <v>16</v>
      </c>
      <c r="L175" s="227"/>
      <c r="M175" s="227"/>
      <c r="N175" s="227">
        <f t="shared" si="30"/>
        <v>0</v>
      </c>
      <c r="O175" s="220"/>
      <c r="P175" s="220"/>
      <c r="Q175" s="220"/>
      <c r="R175" s="150"/>
      <c r="T175" s="151" t="s">
        <v>5</v>
      </c>
      <c r="U175" s="41" t="s">
        <v>39</v>
      </c>
      <c r="V175" s="152">
        <v>0</v>
      </c>
      <c r="W175" s="152">
        <f t="shared" si="31"/>
        <v>0</v>
      </c>
      <c r="X175" s="152">
        <v>0</v>
      </c>
      <c r="Y175" s="152">
        <f t="shared" si="32"/>
        <v>0</v>
      </c>
      <c r="Z175" s="152">
        <v>0</v>
      </c>
      <c r="AA175" s="153">
        <f t="shared" si="33"/>
        <v>0</v>
      </c>
      <c r="AR175" s="18" t="s">
        <v>641</v>
      </c>
      <c r="AT175" s="18" t="s">
        <v>327</v>
      </c>
      <c r="AU175" s="18" t="s">
        <v>85</v>
      </c>
      <c r="AY175" s="18" t="s">
        <v>182</v>
      </c>
      <c r="BE175" s="154">
        <f t="shared" si="34"/>
        <v>0</v>
      </c>
      <c r="BF175" s="154">
        <f t="shared" si="35"/>
        <v>0</v>
      </c>
      <c r="BG175" s="154">
        <f t="shared" si="36"/>
        <v>0</v>
      </c>
      <c r="BH175" s="154">
        <f t="shared" si="37"/>
        <v>0</v>
      </c>
      <c r="BI175" s="154">
        <f t="shared" si="38"/>
        <v>0</v>
      </c>
      <c r="BJ175" s="18" t="s">
        <v>20</v>
      </c>
      <c r="BK175" s="154">
        <f t="shared" si="39"/>
        <v>0</v>
      </c>
      <c r="BL175" s="18" t="s">
        <v>434</v>
      </c>
      <c r="BM175" s="18" t="s">
        <v>758</v>
      </c>
    </row>
    <row r="176" spans="2:65" s="1" customFormat="1" ht="22.5" customHeight="1">
      <c r="B176" s="145"/>
      <c r="C176" s="155" t="s">
        <v>359</v>
      </c>
      <c r="D176" s="155" t="s">
        <v>327</v>
      </c>
      <c r="E176" s="156" t="s">
        <v>759</v>
      </c>
      <c r="F176" s="226" t="s">
        <v>760</v>
      </c>
      <c r="G176" s="226"/>
      <c r="H176" s="226"/>
      <c r="I176" s="226"/>
      <c r="J176" s="157" t="s">
        <v>537</v>
      </c>
      <c r="K176" s="158">
        <v>12</v>
      </c>
      <c r="L176" s="227"/>
      <c r="M176" s="227"/>
      <c r="N176" s="227">
        <f t="shared" si="30"/>
        <v>0</v>
      </c>
      <c r="O176" s="220"/>
      <c r="P176" s="220"/>
      <c r="Q176" s="220"/>
      <c r="R176" s="150"/>
      <c r="T176" s="151" t="s">
        <v>5</v>
      </c>
      <c r="U176" s="41" t="s">
        <v>39</v>
      </c>
      <c r="V176" s="152">
        <v>0</v>
      </c>
      <c r="W176" s="152">
        <f t="shared" si="31"/>
        <v>0</v>
      </c>
      <c r="X176" s="152">
        <v>0</v>
      </c>
      <c r="Y176" s="152">
        <f t="shared" si="32"/>
        <v>0</v>
      </c>
      <c r="Z176" s="152">
        <v>0</v>
      </c>
      <c r="AA176" s="153">
        <f t="shared" si="33"/>
        <v>0</v>
      </c>
      <c r="AR176" s="18" t="s">
        <v>641</v>
      </c>
      <c r="AT176" s="18" t="s">
        <v>327</v>
      </c>
      <c r="AU176" s="18" t="s">
        <v>85</v>
      </c>
      <c r="AY176" s="18" t="s">
        <v>182</v>
      </c>
      <c r="BE176" s="154">
        <f t="shared" si="34"/>
        <v>0</v>
      </c>
      <c r="BF176" s="154">
        <f t="shared" si="35"/>
        <v>0</v>
      </c>
      <c r="BG176" s="154">
        <f t="shared" si="36"/>
        <v>0</v>
      </c>
      <c r="BH176" s="154">
        <f t="shared" si="37"/>
        <v>0</v>
      </c>
      <c r="BI176" s="154">
        <f t="shared" si="38"/>
        <v>0</v>
      </c>
      <c r="BJ176" s="18" t="s">
        <v>20</v>
      </c>
      <c r="BK176" s="154">
        <f t="shared" si="39"/>
        <v>0</v>
      </c>
      <c r="BL176" s="18" t="s">
        <v>434</v>
      </c>
      <c r="BM176" s="18" t="s">
        <v>761</v>
      </c>
    </row>
    <row r="177" spans="2:65" s="1" customFormat="1" ht="22.5" customHeight="1">
      <c r="B177" s="145"/>
      <c r="C177" s="155" t="s">
        <v>363</v>
      </c>
      <c r="D177" s="155" t="s">
        <v>327</v>
      </c>
      <c r="E177" s="156" t="s">
        <v>741</v>
      </c>
      <c r="F177" s="226" t="s">
        <v>742</v>
      </c>
      <c r="G177" s="226"/>
      <c r="H177" s="226"/>
      <c r="I177" s="226"/>
      <c r="J177" s="157" t="s">
        <v>537</v>
      </c>
      <c r="K177" s="158">
        <v>12</v>
      </c>
      <c r="L177" s="227"/>
      <c r="M177" s="227"/>
      <c r="N177" s="227">
        <f t="shared" si="30"/>
        <v>0</v>
      </c>
      <c r="O177" s="220"/>
      <c r="P177" s="220"/>
      <c r="Q177" s="220"/>
      <c r="R177" s="150"/>
      <c r="T177" s="151" t="s">
        <v>5</v>
      </c>
      <c r="U177" s="41" t="s">
        <v>39</v>
      </c>
      <c r="V177" s="152">
        <v>0</v>
      </c>
      <c r="W177" s="152">
        <f t="shared" si="31"/>
        <v>0</v>
      </c>
      <c r="X177" s="152">
        <v>0</v>
      </c>
      <c r="Y177" s="152">
        <f t="shared" si="32"/>
        <v>0</v>
      </c>
      <c r="Z177" s="152">
        <v>0</v>
      </c>
      <c r="AA177" s="153">
        <f t="shared" si="33"/>
        <v>0</v>
      </c>
      <c r="AR177" s="18" t="s">
        <v>641</v>
      </c>
      <c r="AT177" s="18" t="s">
        <v>327</v>
      </c>
      <c r="AU177" s="18" t="s">
        <v>85</v>
      </c>
      <c r="AY177" s="18" t="s">
        <v>182</v>
      </c>
      <c r="BE177" s="154">
        <f t="shared" si="34"/>
        <v>0</v>
      </c>
      <c r="BF177" s="154">
        <f t="shared" si="35"/>
        <v>0</v>
      </c>
      <c r="BG177" s="154">
        <f t="shared" si="36"/>
        <v>0</v>
      </c>
      <c r="BH177" s="154">
        <f t="shared" si="37"/>
        <v>0</v>
      </c>
      <c r="BI177" s="154">
        <f t="shared" si="38"/>
        <v>0</v>
      </c>
      <c r="BJ177" s="18" t="s">
        <v>20</v>
      </c>
      <c r="BK177" s="154">
        <f t="shared" si="39"/>
        <v>0</v>
      </c>
      <c r="BL177" s="18" t="s">
        <v>434</v>
      </c>
      <c r="BM177" s="18" t="s">
        <v>762</v>
      </c>
    </row>
    <row r="178" spans="2:65" s="1" customFormat="1" ht="22.5" customHeight="1">
      <c r="B178" s="145"/>
      <c r="C178" s="155" t="s">
        <v>367</v>
      </c>
      <c r="D178" s="155" t="s">
        <v>327</v>
      </c>
      <c r="E178" s="156" t="s">
        <v>763</v>
      </c>
      <c r="F178" s="226" t="s">
        <v>764</v>
      </c>
      <c r="G178" s="226"/>
      <c r="H178" s="226"/>
      <c r="I178" s="226"/>
      <c r="J178" s="157" t="s">
        <v>537</v>
      </c>
      <c r="K178" s="158">
        <v>8</v>
      </c>
      <c r="L178" s="227"/>
      <c r="M178" s="227"/>
      <c r="N178" s="227">
        <f t="shared" si="30"/>
        <v>0</v>
      </c>
      <c r="O178" s="220"/>
      <c r="P178" s="220"/>
      <c r="Q178" s="220"/>
      <c r="R178" s="150"/>
      <c r="T178" s="151" t="s">
        <v>5</v>
      </c>
      <c r="U178" s="41" t="s">
        <v>39</v>
      </c>
      <c r="V178" s="152">
        <v>0</v>
      </c>
      <c r="W178" s="152">
        <f t="shared" si="31"/>
        <v>0</v>
      </c>
      <c r="X178" s="152">
        <v>0</v>
      </c>
      <c r="Y178" s="152">
        <f t="shared" si="32"/>
        <v>0</v>
      </c>
      <c r="Z178" s="152">
        <v>0</v>
      </c>
      <c r="AA178" s="153">
        <f t="shared" si="33"/>
        <v>0</v>
      </c>
      <c r="AR178" s="18" t="s">
        <v>641</v>
      </c>
      <c r="AT178" s="18" t="s">
        <v>327</v>
      </c>
      <c r="AU178" s="18" t="s">
        <v>85</v>
      </c>
      <c r="AY178" s="18" t="s">
        <v>182</v>
      </c>
      <c r="BE178" s="154">
        <f t="shared" si="34"/>
        <v>0</v>
      </c>
      <c r="BF178" s="154">
        <f t="shared" si="35"/>
        <v>0</v>
      </c>
      <c r="BG178" s="154">
        <f t="shared" si="36"/>
        <v>0</v>
      </c>
      <c r="BH178" s="154">
        <f t="shared" si="37"/>
        <v>0</v>
      </c>
      <c r="BI178" s="154">
        <f t="shared" si="38"/>
        <v>0</v>
      </c>
      <c r="BJ178" s="18" t="s">
        <v>20</v>
      </c>
      <c r="BK178" s="154">
        <f t="shared" si="39"/>
        <v>0</v>
      </c>
      <c r="BL178" s="18" t="s">
        <v>434</v>
      </c>
      <c r="BM178" s="18" t="s">
        <v>765</v>
      </c>
    </row>
    <row r="179" spans="2:65" s="1" customFormat="1" ht="22.5" customHeight="1">
      <c r="B179" s="145"/>
      <c r="C179" s="155" t="s">
        <v>371</v>
      </c>
      <c r="D179" s="155" t="s">
        <v>327</v>
      </c>
      <c r="E179" s="156" t="s">
        <v>741</v>
      </c>
      <c r="F179" s="226" t="s">
        <v>742</v>
      </c>
      <c r="G179" s="226"/>
      <c r="H179" s="226"/>
      <c r="I179" s="226"/>
      <c r="J179" s="157" t="s">
        <v>537</v>
      </c>
      <c r="K179" s="158">
        <v>8</v>
      </c>
      <c r="L179" s="227"/>
      <c r="M179" s="227"/>
      <c r="N179" s="227">
        <f t="shared" si="30"/>
        <v>0</v>
      </c>
      <c r="O179" s="220"/>
      <c r="P179" s="220"/>
      <c r="Q179" s="220"/>
      <c r="R179" s="150"/>
      <c r="T179" s="151" t="s">
        <v>5</v>
      </c>
      <c r="U179" s="41" t="s">
        <v>39</v>
      </c>
      <c r="V179" s="152">
        <v>0</v>
      </c>
      <c r="W179" s="152">
        <f t="shared" si="31"/>
        <v>0</v>
      </c>
      <c r="X179" s="152">
        <v>0</v>
      </c>
      <c r="Y179" s="152">
        <f t="shared" si="32"/>
        <v>0</v>
      </c>
      <c r="Z179" s="152">
        <v>0</v>
      </c>
      <c r="AA179" s="153">
        <f t="shared" si="33"/>
        <v>0</v>
      </c>
      <c r="AR179" s="18" t="s">
        <v>641</v>
      </c>
      <c r="AT179" s="18" t="s">
        <v>327</v>
      </c>
      <c r="AU179" s="18" t="s">
        <v>85</v>
      </c>
      <c r="AY179" s="18" t="s">
        <v>182</v>
      </c>
      <c r="BE179" s="154">
        <f t="shared" si="34"/>
        <v>0</v>
      </c>
      <c r="BF179" s="154">
        <f t="shared" si="35"/>
        <v>0</v>
      </c>
      <c r="BG179" s="154">
        <f t="shared" si="36"/>
        <v>0</v>
      </c>
      <c r="BH179" s="154">
        <f t="shared" si="37"/>
        <v>0</v>
      </c>
      <c r="BI179" s="154">
        <f t="shared" si="38"/>
        <v>0</v>
      </c>
      <c r="BJ179" s="18" t="s">
        <v>20</v>
      </c>
      <c r="BK179" s="154">
        <f t="shared" si="39"/>
        <v>0</v>
      </c>
      <c r="BL179" s="18" t="s">
        <v>434</v>
      </c>
      <c r="BM179" s="18" t="s">
        <v>766</v>
      </c>
    </row>
    <row r="180" spans="2:65" s="10" customFormat="1" ht="29.85" customHeight="1">
      <c r="B180" s="134"/>
      <c r="C180" s="135"/>
      <c r="D180" s="144" t="s">
        <v>630</v>
      </c>
      <c r="E180" s="144"/>
      <c r="F180" s="144"/>
      <c r="G180" s="144"/>
      <c r="H180" s="144"/>
      <c r="I180" s="144"/>
      <c r="J180" s="144"/>
      <c r="K180" s="144"/>
      <c r="L180" s="144"/>
      <c r="M180" s="144"/>
      <c r="N180" s="228">
        <f>BK180</f>
        <v>0</v>
      </c>
      <c r="O180" s="229"/>
      <c r="P180" s="229"/>
      <c r="Q180" s="229"/>
      <c r="R180" s="137"/>
      <c r="T180" s="138"/>
      <c r="U180" s="135"/>
      <c r="V180" s="135"/>
      <c r="W180" s="139">
        <f>SUM(W181:W185)</f>
        <v>0</v>
      </c>
      <c r="X180" s="135"/>
      <c r="Y180" s="139">
        <f>SUM(Y181:Y185)</f>
        <v>0</v>
      </c>
      <c r="Z180" s="135"/>
      <c r="AA180" s="140">
        <f>SUM(AA181:AA185)</f>
        <v>0</v>
      </c>
      <c r="AR180" s="141" t="s">
        <v>192</v>
      </c>
      <c r="AT180" s="142" t="s">
        <v>73</v>
      </c>
      <c r="AU180" s="142" t="s">
        <v>20</v>
      </c>
      <c r="AY180" s="141" t="s">
        <v>182</v>
      </c>
      <c r="BK180" s="143">
        <f>SUM(BK181:BK185)</f>
        <v>0</v>
      </c>
    </row>
    <row r="181" spans="2:65" s="1" customFormat="1" ht="31.5" customHeight="1">
      <c r="B181" s="145"/>
      <c r="C181" s="146" t="s">
        <v>375</v>
      </c>
      <c r="D181" s="146" t="s">
        <v>183</v>
      </c>
      <c r="E181" s="147" t="s">
        <v>767</v>
      </c>
      <c r="F181" s="219" t="s">
        <v>768</v>
      </c>
      <c r="G181" s="219"/>
      <c r="H181" s="219"/>
      <c r="I181" s="219"/>
      <c r="J181" s="148" t="s">
        <v>537</v>
      </c>
      <c r="K181" s="149">
        <v>4</v>
      </c>
      <c r="L181" s="220"/>
      <c r="M181" s="220"/>
      <c r="N181" s="220">
        <f>ROUND(L181*K181,2)</f>
        <v>0</v>
      </c>
      <c r="O181" s="220"/>
      <c r="P181" s="220"/>
      <c r="Q181" s="220"/>
      <c r="R181" s="150"/>
      <c r="T181" s="151" t="s">
        <v>5</v>
      </c>
      <c r="U181" s="41" t="s">
        <v>39</v>
      </c>
      <c r="V181" s="152">
        <v>0</v>
      </c>
      <c r="W181" s="152">
        <f>V181*K181</f>
        <v>0</v>
      </c>
      <c r="X181" s="152">
        <v>0</v>
      </c>
      <c r="Y181" s="152">
        <f>X181*K181</f>
        <v>0</v>
      </c>
      <c r="Z181" s="152">
        <v>0</v>
      </c>
      <c r="AA181" s="153">
        <f>Z181*K181</f>
        <v>0</v>
      </c>
      <c r="AR181" s="18" t="s">
        <v>434</v>
      </c>
      <c r="AT181" s="18" t="s">
        <v>183</v>
      </c>
      <c r="AU181" s="18" t="s">
        <v>85</v>
      </c>
      <c r="AY181" s="18" t="s">
        <v>182</v>
      </c>
      <c r="BE181" s="154">
        <f>IF(U181="základní",N181,0)</f>
        <v>0</v>
      </c>
      <c r="BF181" s="154">
        <f>IF(U181="snížená",N181,0)</f>
        <v>0</v>
      </c>
      <c r="BG181" s="154">
        <f>IF(U181="zákl. přenesená",N181,0)</f>
        <v>0</v>
      </c>
      <c r="BH181" s="154">
        <f>IF(U181="sníž. přenesená",N181,0)</f>
        <v>0</v>
      </c>
      <c r="BI181" s="154">
        <f>IF(U181="nulová",N181,0)</f>
        <v>0</v>
      </c>
      <c r="BJ181" s="18" t="s">
        <v>20</v>
      </c>
      <c r="BK181" s="154">
        <f>ROUND(L181*K181,2)</f>
        <v>0</v>
      </c>
      <c r="BL181" s="18" t="s">
        <v>434</v>
      </c>
      <c r="BM181" s="18" t="s">
        <v>769</v>
      </c>
    </row>
    <row r="182" spans="2:65" s="1" customFormat="1" ht="31.5" customHeight="1">
      <c r="B182" s="145"/>
      <c r="C182" s="146" t="s">
        <v>379</v>
      </c>
      <c r="D182" s="146" t="s">
        <v>183</v>
      </c>
      <c r="E182" s="147" t="s">
        <v>770</v>
      </c>
      <c r="F182" s="219" t="s">
        <v>771</v>
      </c>
      <c r="G182" s="219"/>
      <c r="H182" s="219"/>
      <c r="I182" s="219"/>
      <c r="J182" s="148" t="s">
        <v>537</v>
      </c>
      <c r="K182" s="149">
        <v>2</v>
      </c>
      <c r="L182" s="220"/>
      <c r="M182" s="220"/>
      <c r="N182" s="220">
        <f>ROUND(L182*K182,2)</f>
        <v>0</v>
      </c>
      <c r="O182" s="220"/>
      <c r="P182" s="220"/>
      <c r="Q182" s="220"/>
      <c r="R182" s="150"/>
      <c r="T182" s="151" t="s">
        <v>5</v>
      </c>
      <c r="U182" s="41" t="s">
        <v>39</v>
      </c>
      <c r="V182" s="152">
        <v>0</v>
      </c>
      <c r="W182" s="152">
        <f>V182*K182</f>
        <v>0</v>
      </c>
      <c r="X182" s="152">
        <v>0</v>
      </c>
      <c r="Y182" s="152">
        <f>X182*K182</f>
        <v>0</v>
      </c>
      <c r="Z182" s="152">
        <v>0</v>
      </c>
      <c r="AA182" s="153">
        <f>Z182*K182</f>
        <v>0</v>
      </c>
      <c r="AR182" s="18" t="s">
        <v>434</v>
      </c>
      <c r="AT182" s="18" t="s">
        <v>183</v>
      </c>
      <c r="AU182" s="18" t="s">
        <v>85</v>
      </c>
      <c r="AY182" s="18" t="s">
        <v>182</v>
      </c>
      <c r="BE182" s="154">
        <f>IF(U182="základní",N182,0)</f>
        <v>0</v>
      </c>
      <c r="BF182" s="154">
        <f>IF(U182="snížená",N182,0)</f>
        <v>0</v>
      </c>
      <c r="BG182" s="154">
        <f>IF(U182="zákl. přenesená",N182,0)</f>
        <v>0</v>
      </c>
      <c r="BH182" s="154">
        <f>IF(U182="sníž. přenesená",N182,0)</f>
        <v>0</v>
      </c>
      <c r="BI182" s="154">
        <f>IF(U182="nulová",N182,0)</f>
        <v>0</v>
      </c>
      <c r="BJ182" s="18" t="s">
        <v>20</v>
      </c>
      <c r="BK182" s="154">
        <f>ROUND(L182*K182,2)</f>
        <v>0</v>
      </c>
      <c r="BL182" s="18" t="s">
        <v>434</v>
      </c>
      <c r="BM182" s="18" t="s">
        <v>772</v>
      </c>
    </row>
    <row r="183" spans="2:65" s="1" customFormat="1" ht="31.5" customHeight="1">
      <c r="B183" s="145"/>
      <c r="C183" s="146" t="s">
        <v>383</v>
      </c>
      <c r="D183" s="146" t="s">
        <v>183</v>
      </c>
      <c r="E183" s="147" t="s">
        <v>773</v>
      </c>
      <c r="F183" s="219" t="s">
        <v>774</v>
      </c>
      <c r="G183" s="219"/>
      <c r="H183" s="219"/>
      <c r="I183" s="219"/>
      <c r="J183" s="148" t="s">
        <v>445</v>
      </c>
      <c r="K183" s="149">
        <v>179</v>
      </c>
      <c r="L183" s="220"/>
      <c r="M183" s="220"/>
      <c r="N183" s="220">
        <f>ROUND(L183*K183,2)</f>
        <v>0</v>
      </c>
      <c r="O183" s="220"/>
      <c r="P183" s="220"/>
      <c r="Q183" s="220"/>
      <c r="R183" s="150"/>
      <c r="T183" s="151" t="s">
        <v>5</v>
      </c>
      <c r="U183" s="41" t="s">
        <v>39</v>
      </c>
      <c r="V183" s="152">
        <v>0</v>
      </c>
      <c r="W183" s="152">
        <f>V183*K183</f>
        <v>0</v>
      </c>
      <c r="X183" s="152">
        <v>0</v>
      </c>
      <c r="Y183" s="152">
        <f>X183*K183</f>
        <v>0</v>
      </c>
      <c r="Z183" s="152">
        <v>0</v>
      </c>
      <c r="AA183" s="153">
        <f>Z183*K183</f>
        <v>0</v>
      </c>
      <c r="AR183" s="18" t="s">
        <v>434</v>
      </c>
      <c r="AT183" s="18" t="s">
        <v>183</v>
      </c>
      <c r="AU183" s="18" t="s">
        <v>85</v>
      </c>
      <c r="AY183" s="18" t="s">
        <v>182</v>
      </c>
      <c r="BE183" s="154">
        <f>IF(U183="základní",N183,0)</f>
        <v>0</v>
      </c>
      <c r="BF183" s="154">
        <f>IF(U183="snížená",N183,0)</f>
        <v>0</v>
      </c>
      <c r="BG183" s="154">
        <f>IF(U183="zákl. přenesená",N183,0)</f>
        <v>0</v>
      </c>
      <c r="BH183" s="154">
        <f>IF(U183="sníž. přenesená",N183,0)</f>
        <v>0</v>
      </c>
      <c r="BI183" s="154">
        <f>IF(U183="nulová",N183,0)</f>
        <v>0</v>
      </c>
      <c r="BJ183" s="18" t="s">
        <v>20</v>
      </c>
      <c r="BK183" s="154">
        <f>ROUND(L183*K183,2)</f>
        <v>0</v>
      </c>
      <c r="BL183" s="18" t="s">
        <v>434</v>
      </c>
      <c r="BM183" s="18" t="s">
        <v>775</v>
      </c>
    </row>
    <row r="184" spans="2:65" s="1" customFormat="1" ht="31.5" customHeight="1">
      <c r="B184" s="145"/>
      <c r="C184" s="146" t="s">
        <v>388</v>
      </c>
      <c r="D184" s="146" t="s">
        <v>183</v>
      </c>
      <c r="E184" s="147" t="s">
        <v>776</v>
      </c>
      <c r="F184" s="219" t="s">
        <v>777</v>
      </c>
      <c r="G184" s="219"/>
      <c r="H184" s="219"/>
      <c r="I184" s="219"/>
      <c r="J184" s="148" t="s">
        <v>537</v>
      </c>
      <c r="K184" s="149">
        <v>6</v>
      </c>
      <c r="L184" s="220"/>
      <c r="M184" s="220"/>
      <c r="N184" s="220">
        <f>ROUND(L184*K184,2)</f>
        <v>0</v>
      </c>
      <c r="O184" s="220"/>
      <c r="P184" s="220"/>
      <c r="Q184" s="220"/>
      <c r="R184" s="150"/>
      <c r="T184" s="151" t="s">
        <v>5</v>
      </c>
      <c r="U184" s="41" t="s">
        <v>39</v>
      </c>
      <c r="V184" s="152">
        <v>0</v>
      </c>
      <c r="W184" s="152">
        <f>V184*K184</f>
        <v>0</v>
      </c>
      <c r="X184" s="152">
        <v>0</v>
      </c>
      <c r="Y184" s="152">
        <f>X184*K184</f>
        <v>0</v>
      </c>
      <c r="Z184" s="152">
        <v>0</v>
      </c>
      <c r="AA184" s="153">
        <f>Z184*K184</f>
        <v>0</v>
      </c>
      <c r="AR184" s="18" t="s">
        <v>434</v>
      </c>
      <c r="AT184" s="18" t="s">
        <v>183</v>
      </c>
      <c r="AU184" s="18" t="s">
        <v>85</v>
      </c>
      <c r="AY184" s="18" t="s">
        <v>182</v>
      </c>
      <c r="BE184" s="154">
        <f>IF(U184="základní",N184,0)</f>
        <v>0</v>
      </c>
      <c r="BF184" s="154">
        <f>IF(U184="snížená",N184,0)</f>
        <v>0</v>
      </c>
      <c r="BG184" s="154">
        <f>IF(U184="zákl. přenesená",N184,0)</f>
        <v>0</v>
      </c>
      <c r="BH184" s="154">
        <f>IF(U184="sníž. přenesená",N184,0)</f>
        <v>0</v>
      </c>
      <c r="BI184" s="154">
        <f>IF(U184="nulová",N184,0)</f>
        <v>0</v>
      </c>
      <c r="BJ184" s="18" t="s">
        <v>20</v>
      </c>
      <c r="BK184" s="154">
        <f>ROUND(L184*K184,2)</f>
        <v>0</v>
      </c>
      <c r="BL184" s="18" t="s">
        <v>434</v>
      </c>
      <c r="BM184" s="18" t="s">
        <v>778</v>
      </c>
    </row>
    <row r="185" spans="2:65" s="1" customFormat="1" ht="22.5" customHeight="1">
      <c r="B185" s="145"/>
      <c r="C185" s="146" t="s">
        <v>392</v>
      </c>
      <c r="D185" s="146" t="s">
        <v>183</v>
      </c>
      <c r="E185" s="147" t="s">
        <v>779</v>
      </c>
      <c r="F185" s="219" t="s">
        <v>780</v>
      </c>
      <c r="G185" s="219"/>
      <c r="H185" s="219"/>
      <c r="I185" s="219"/>
      <c r="J185" s="148" t="s">
        <v>537</v>
      </c>
      <c r="K185" s="149">
        <v>4</v>
      </c>
      <c r="L185" s="220"/>
      <c r="M185" s="220"/>
      <c r="N185" s="220">
        <f>ROUND(L185*K185,2)</f>
        <v>0</v>
      </c>
      <c r="O185" s="220"/>
      <c r="P185" s="220"/>
      <c r="Q185" s="220"/>
      <c r="R185" s="150"/>
      <c r="T185" s="151" t="s">
        <v>5</v>
      </c>
      <c r="U185" s="41" t="s">
        <v>39</v>
      </c>
      <c r="V185" s="152">
        <v>0</v>
      </c>
      <c r="W185" s="152">
        <f>V185*K185</f>
        <v>0</v>
      </c>
      <c r="X185" s="152">
        <v>0</v>
      </c>
      <c r="Y185" s="152">
        <f>X185*K185</f>
        <v>0</v>
      </c>
      <c r="Z185" s="152">
        <v>0</v>
      </c>
      <c r="AA185" s="153">
        <f>Z185*K185</f>
        <v>0</v>
      </c>
      <c r="AR185" s="18" t="s">
        <v>434</v>
      </c>
      <c r="AT185" s="18" t="s">
        <v>183</v>
      </c>
      <c r="AU185" s="18" t="s">
        <v>85</v>
      </c>
      <c r="AY185" s="18" t="s">
        <v>182</v>
      </c>
      <c r="BE185" s="154">
        <f>IF(U185="základní",N185,0)</f>
        <v>0</v>
      </c>
      <c r="BF185" s="154">
        <f>IF(U185="snížená",N185,0)</f>
        <v>0</v>
      </c>
      <c r="BG185" s="154">
        <f>IF(U185="zákl. přenesená",N185,0)</f>
        <v>0</v>
      </c>
      <c r="BH185" s="154">
        <f>IF(U185="sníž. přenesená",N185,0)</f>
        <v>0</v>
      </c>
      <c r="BI185" s="154">
        <f>IF(U185="nulová",N185,0)</f>
        <v>0</v>
      </c>
      <c r="BJ185" s="18" t="s">
        <v>20</v>
      </c>
      <c r="BK185" s="154">
        <f>ROUND(L185*K185,2)</f>
        <v>0</v>
      </c>
      <c r="BL185" s="18" t="s">
        <v>434</v>
      </c>
      <c r="BM185" s="18" t="s">
        <v>781</v>
      </c>
    </row>
    <row r="186" spans="2:65" s="10" customFormat="1" ht="29.85" customHeight="1">
      <c r="B186" s="134"/>
      <c r="C186" s="135"/>
      <c r="D186" s="144" t="s">
        <v>631</v>
      </c>
      <c r="E186" s="144"/>
      <c r="F186" s="144"/>
      <c r="G186" s="144"/>
      <c r="H186" s="144"/>
      <c r="I186" s="144"/>
      <c r="J186" s="144"/>
      <c r="K186" s="144"/>
      <c r="L186" s="144"/>
      <c r="M186" s="144"/>
      <c r="N186" s="228">
        <f>BK186</f>
        <v>0</v>
      </c>
      <c r="O186" s="229"/>
      <c r="P186" s="229"/>
      <c r="Q186" s="229"/>
      <c r="R186" s="137"/>
      <c r="T186" s="138"/>
      <c r="U186" s="135"/>
      <c r="V186" s="135"/>
      <c r="W186" s="139">
        <f>SUM(W187:W189)</f>
        <v>0</v>
      </c>
      <c r="X186" s="135"/>
      <c r="Y186" s="139">
        <f>SUM(Y187:Y189)</f>
        <v>0</v>
      </c>
      <c r="Z186" s="135"/>
      <c r="AA186" s="140">
        <f>SUM(AA187:AA189)</f>
        <v>0</v>
      </c>
      <c r="AR186" s="141" t="s">
        <v>192</v>
      </c>
      <c r="AT186" s="142" t="s">
        <v>73</v>
      </c>
      <c r="AU186" s="142" t="s">
        <v>20</v>
      </c>
      <c r="AY186" s="141" t="s">
        <v>182</v>
      </c>
      <c r="BK186" s="143">
        <f>SUM(BK187:BK189)</f>
        <v>0</v>
      </c>
    </row>
    <row r="187" spans="2:65" s="1" customFormat="1" ht="44.25" customHeight="1">
      <c r="B187" s="145"/>
      <c r="C187" s="155" t="s">
        <v>396</v>
      </c>
      <c r="D187" s="155" t="s">
        <v>327</v>
      </c>
      <c r="E187" s="156" t="s">
        <v>20</v>
      </c>
      <c r="F187" s="226" t="s">
        <v>782</v>
      </c>
      <c r="G187" s="226"/>
      <c r="H187" s="226"/>
      <c r="I187" s="226"/>
      <c r="J187" s="157" t="s">
        <v>537</v>
      </c>
      <c r="K187" s="158">
        <v>12</v>
      </c>
      <c r="L187" s="227"/>
      <c r="M187" s="227"/>
      <c r="N187" s="227">
        <f>ROUND(L187*K187,2)</f>
        <v>0</v>
      </c>
      <c r="O187" s="220"/>
      <c r="P187" s="220"/>
      <c r="Q187" s="220"/>
      <c r="R187" s="150"/>
      <c r="T187" s="151" t="s">
        <v>5</v>
      </c>
      <c r="U187" s="41" t="s">
        <v>39</v>
      </c>
      <c r="V187" s="152">
        <v>0</v>
      </c>
      <c r="W187" s="152">
        <f>V187*K187</f>
        <v>0</v>
      </c>
      <c r="X187" s="152">
        <v>0</v>
      </c>
      <c r="Y187" s="152">
        <f>X187*K187</f>
        <v>0</v>
      </c>
      <c r="Z187" s="152">
        <v>0</v>
      </c>
      <c r="AA187" s="153">
        <f>Z187*K187</f>
        <v>0</v>
      </c>
      <c r="AR187" s="18" t="s">
        <v>641</v>
      </c>
      <c r="AT187" s="18" t="s">
        <v>327</v>
      </c>
      <c r="AU187" s="18" t="s">
        <v>85</v>
      </c>
      <c r="AY187" s="18" t="s">
        <v>182</v>
      </c>
      <c r="BE187" s="154">
        <f>IF(U187="základní",N187,0)</f>
        <v>0</v>
      </c>
      <c r="BF187" s="154">
        <f>IF(U187="snížená",N187,0)</f>
        <v>0</v>
      </c>
      <c r="BG187" s="154">
        <f>IF(U187="zákl. přenesená",N187,0)</f>
        <v>0</v>
      </c>
      <c r="BH187" s="154">
        <f>IF(U187="sníž. přenesená",N187,0)</f>
        <v>0</v>
      </c>
      <c r="BI187" s="154">
        <f>IF(U187="nulová",N187,0)</f>
        <v>0</v>
      </c>
      <c r="BJ187" s="18" t="s">
        <v>20</v>
      </c>
      <c r="BK187" s="154">
        <f>ROUND(L187*K187,2)</f>
        <v>0</v>
      </c>
      <c r="BL187" s="18" t="s">
        <v>434</v>
      </c>
      <c r="BM187" s="18" t="s">
        <v>783</v>
      </c>
    </row>
    <row r="188" spans="2:65" s="1" customFormat="1" ht="31.5" customHeight="1">
      <c r="B188" s="145"/>
      <c r="C188" s="155" t="s">
        <v>400</v>
      </c>
      <c r="D188" s="155" t="s">
        <v>327</v>
      </c>
      <c r="E188" s="156" t="s">
        <v>85</v>
      </c>
      <c r="F188" s="226" t="s">
        <v>784</v>
      </c>
      <c r="G188" s="226"/>
      <c r="H188" s="226"/>
      <c r="I188" s="226"/>
      <c r="J188" s="157" t="s">
        <v>537</v>
      </c>
      <c r="K188" s="158">
        <v>1</v>
      </c>
      <c r="L188" s="227"/>
      <c r="M188" s="227"/>
      <c r="N188" s="227">
        <f>ROUND(L188*K188,2)</f>
        <v>0</v>
      </c>
      <c r="O188" s="220"/>
      <c r="P188" s="220"/>
      <c r="Q188" s="220"/>
      <c r="R188" s="150"/>
      <c r="T188" s="151" t="s">
        <v>5</v>
      </c>
      <c r="U188" s="41" t="s">
        <v>39</v>
      </c>
      <c r="V188" s="152">
        <v>0</v>
      </c>
      <c r="W188" s="152">
        <f>V188*K188</f>
        <v>0</v>
      </c>
      <c r="X188" s="152">
        <v>0</v>
      </c>
      <c r="Y188" s="152">
        <f>X188*K188</f>
        <v>0</v>
      </c>
      <c r="Z188" s="152">
        <v>0</v>
      </c>
      <c r="AA188" s="153">
        <f>Z188*K188</f>
        <v>0</v>
      </c>
      <c r="AR188" s="18" t="s">
        <v>641</v>
      </c>
      <c r="AT188" s="18" t="s">
        <v>327</v>
      </c>
      <c r="AU188" s="18" t="s">
        <v>85</v>
      </c>
      <c r="AY188" s="18" t="s">
        <v>182</v>
      </c>
      <c r="BE188" s="154">
        <f>IF(U188="základní",N188,0)</f>
        <v>0</v>
      </c>
      <c r="BF188" s="154">
        <f>IF(U188="snížená",N188,0)</f>
        <v>0</v>
      </c>
      <c r="BG188" s="154">
        <f>IF(U188="zákl. přenesená",N188,0)</f>
        <v>0</v>
      </c>
      <c r="BH188" s="154">
        <f>IF(U188="sníž. přenesená",N188,0)</f>
        <v>0</v>
      </c>
      <c r="BI188" s="154">
        <f>IF(U188="nulová",N188,0)</f>
        <v>0</v>
      </c>
      <c r="BJ188" s="18" t="s">
        <v>20</v>
      </c>
      <c r="BK188" s="154">
        <f>ROUND(L188*K188,2)</f>
        <v>0</v>
      </c>
      <c r="BL188" s="18" t="s">
        <v>434</v>
      </c>
      <c r="BM188" s="18" t="s">
        <v>785</v>
      </c>
    </row>
    <row r="189" spans="2:65" s="1" customFormat="1" ht="22.5" customHeight="1">
      <c r="B189" s="145"/>
      <c r="C189" s="155" t="s">
        <v>404</v>
      </c>
      <c r="D189" s="155" t="s">
        <v>327</v>
      </c>
      <c r="E189" s="156" t="s">
        <v>192</v>
      </c>
      <c r="F189" s="226" t="s">
        <v>786</v>
      </c>
      <c r="G189" s="226"/>
      <c r="H189" s="226"/>
      <c r="I189" s="226"/>
      <c r="J189" s="157" t="s">
        <v>637</v>
      </c>
      <c r="K189" s="158">
        <v>367</v>
      </c>
      <c r="L189" s="227"/>
      <c r="M189" s="227"/>
      <c r="N189" s="227">
        <f>ROUND(L189*K189,2)</f>
        <v>0</v>
      </c>
      <c r="O189" s="220"/>
      <c r="P189" s="220"/>
      <c r="Q189" s="220"/>
      <c r="R189" s="150"/>
      <c r="T189" s="151" t="s">
        <v>5</v>
      </c>
      <c r="U189" s="159" t="s">
        <v>39</v>
      </c>
      <c r="V189" s="160">
        <v>0</v>
      </c>
      <c r="W189" s="160">
        <f>V189*K189</f>
        <v>0</v>
      </c>
      <c r="X189" s="160">
        <v>0</v>
      </c>
      <c r="Y189" s="160">
        <f>X189*K189</f>
        <v>0</v>
      </c>
      <c r="Z189" s="160">
        <v>0</v>
      </c>
      <c r="AA189" s="161">
        <f>Z189*K189</f>
        <v>0</v>
      </c>
      <c r="AR189" s="18" t="s">
        <v>641</v>
      </c>
      <c r="AT189" s="18" t="s">
        <v>327</v>
      </c>
      <c r="AU189" s="18" t="s">
        <v>85</v>
      </c>
      <c r="AY189" s="18" t="s">
        <v>182</v>
      </c>
      <c r="BE189" s="154">
        <f>IF(U189="základní",N189,0)</f>
        <v>0</v>
      </c>
      <c r="BF189" s="154">
        <f>IF(U189="snížená",N189,0)</f>
        <v>0</v>
      </c>
      <c r="BG189" s="154">
        <f>IF(U189="zákl. přenesená",N189,0)</f>
        <v>0</v>
      </c>
      <c r="BH189" s="154">
        <f>IF(U189="sníž. přenesená",N189,0)</f>
        <v>0</v>
      </c>
      <c r="BI189" s="154">
        <f>IF(U189="nulová",N189,0)</f>
        <v>0</v>
      </c>
      <c r="BJ189" s="18" t="s">
        <v>20</v>
      </c>
      <c r="BK189" s="154">
        <f>ROUND(L189*K189,2)</f>
        <v>0</v>
      </c>
      <c r="BL189" s="18" t="s">
        <v>434</v>
      </c>
      <c r="BM189" s="18" t="s">
        <v>787</v>
      </c>
    </row>
    <row r="190" spans="2:65" s="1" customFormat="1" ht="6.95" customHeight="1">
      <c r="B190" s="56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8"/>
    </row>
  </sheetData>
  <mergeCells count="244">
    <mergeCell ref="H1:K1"/>
    <mergeCell ref="S2:AC2"/>
    <mergeCell ref="F189:I189"/>
    <mergeCell ref="L189:M189"/>
    <mergeCell ref="N189:Q189"/>
    <mergeCell ref="N122:Q122"/>
    <mergeCell ref="N123:Q123"/>
    <mergeCell ref="N124:Q124"/>
    <mergeCell ref="N127:Q127"/>
    <mergeCell ref="N142:Q142"/>
    <mergeCell ref="N151:Q151"/>
    <mergeCell ref="N160:Q160"/>
    <mergeCell ref="N165:Q165"/>
    <mergeCell ref="N167:Q167"/>
    <mergeCell ref="N169:Q169"/>
    <mergeCell ref="N180:Q180"/>
    <mergeCell ref="N186:Q186"/>
    <mergeCell ref="F185:I185"/>
    <mergeCell ref="L185:M185"/>
    <mergeCell ref="N185:Q185"/>
    <mergeCell ref="F187:I187"/>
    <mergeCell ref="L187:M187"/>
    <mergeCell ref="N187:Q187"/>
    <mergeCell ref="F188:I188"/>
    <mergeCell ref="L188:M188"/>
    <mergeCell ref="N188:Q188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78:I178"/>
    <mergeCell ref="L178:M178"/>
    <mergeCell ref="N178:Q178"/>
    <mergeCell ref="F179:I179"/>
    <mergeCell ref="L179:M179"/>
    <mergeCell ref="N179:Q179"/>
    <mergeCell ref="F181:I181"/>
    <mergeCell ref="L181:M181"/>
    <mergeCell ref="N181:Q181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68:I168"/>
    <mergeCell ref="L168:M168"/>
    <mergeCell ref="N168:Q168"/>
    <mergeCell ref="F170:I170"/>
    <mergeCell ref="L170:M170"/>
    <mergeCell ref="N170:Q170"/>
    <mergeCell ref="F171:I171"/>
    <mergeCell ref="L171:M171"/>
    <mergeCell ref="N171:Q171"/>
    <mergeCell ref="F163:I163"/>
    <mergeCell ref="L163:M163"/>
    <mergeCell ref="N163:Q163"/>
    <mergeCell ref="F164:I164"/>
    <mergeCell ref="L164:M164"/>
    <mergeCell ref="N164:Q164"/>
    <mergeCell ref="F166:I166"/>
    <mergeCell ref="L166:M166"/>
    <mergeCell ref="N166:Q166"/>
    <mergeCell ref="F159:I159"/>
    <mergeCell ref="L159:M159"/>
    <mergeCell ref="N159:Q159"/>
    <mergeCell ref="F161:I161"/>
    <mergeCell ref="L161:M161"/>
    <mergeCell ref="N161:Q161"/>
    <mergeCell ref="F162:I162"/>
    <mergeCell ref="L162:M162"/>
    <mergeCell ref="N162:Q162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49:I149"/>
    <mergeCell ref="L149:M149"/>
    <mergeCell ref="N149:Q149"/>
    <mergeCell ref="F150:I150"/>
    <mergeCell ref="L150:M150"/>
    <mergeCell ref="N150:Q150"/>
    <mergeCell ref="F152:I152"/>
    <mergeCell ref="L152:M152"/>
    <mergeCell ref="N152:Q152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26:I126"/>
    <mergeCell ref="L126:M126"/>
    <mergeCell ref="N126:Q126"/>
    <mergeCell ref="F128:I128"/>
    <mergeCell ref="L128:M128"/>
    <mergeCell ref="N128:Q128"/>
    <mergeCell ref="F129:I129"/>
    <mergeCell ref="L129:M129"/>
    <mergeCell ref="N129:Q129"/>
    <mergeCell ref="M116:P116"/>
    <mergeCell ref="M118:Q118"/>
    <mergeCell ref="M119:Q119"/>
    <mergeCell ref="F121:I121"/>
    <mergeCell ref="L121:M121"/>
    <mergeCell ref="N121:Q121"/>
    <mergeCell ref="F125:I125"/>
    <mergeCell ref="L125:M125"/>
    <mergeCell ref="N125:Q125"/>
    <mergeCell ref="N98:Q98"/>
    <mergeCell ref="N99:Q99"/>
    <mergeCell ref="N100:Q100"/>
    <mergeCell ref="N102:Q102"/>
    <mergeCell ref="L104:Q104"/>
    <mergeCell ref="C110:Q110"/>
    <mergeCell ref="F112:P112"/>
    <mergeCell ref="F113:P113"/>
    <mergeCell ref="F114:P114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hyperlinks>
    <hyperlink ref="F1:G1" location="C2" display="1) Krycí list rozpočtu"/>
    <hyperlink ref="H1:K1" location="C87" display="2) Rekapitulace rozpočtu"/>
    <hyperlink ref="L1" location="C121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30"/>
  <sheetViews>
    <sheetView showGridLines="0" workbookViewId="0">
      <pane ySplit="1" topLeftCell="A206" activePane="bottomLeft" state="frozen"/>
      <selection pane="bottomLeft" activeCell="L119" sqref="L119:M229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0"/>
      <c r="B1" s="12"/>
      <c r="C1" s="12"/>
      <c r="D1" s="13" t="s">
        <v>1</v>
      </c>
      <c r="E1" s="12"/>
      <c r="F1" s="14" t="s">
        <v>130</v>
      </c>
      <c r="G1" s="14"/>
      <c r="H1" s="230" t="s">
        <v>131</v>
      </c>
      <c r="I1" s="230"/>
      <c r="J1" s="230"/>
      <c r="K1" s="230"/>
      <c r="L1" s="14" t="s">
        <v>132</v>
      </c>
      <c r="M1" s="12"/>
      <c r="N1" s="12"/>
      <c r="O1" s="13" t="s">
        <v>133</v>
      </c>
      <c r="P1" s="12"/>
      <c r="Q1" s="12"/>
      <c r="R1" s="12"/>
      <c r="S1" s="14" t="s">
        <v>134</v>
      </c>
      <c r="T1" s="14"/>
      <c r="U1" s="110"/>
      <c r="V1" s="11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50000000000003" customHeight="1">
      <c r="C2" s="162" t="s">
        <v>7</v>
      </c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S2" s="201" t="s">
        <v>8</v>
      </c>
      <c r="T2" s="202"/>
      <c r="U2" s="202"/>
      <c r="V2" s="202"/>
      <c r="W2" s="202"/>
      <c r="X2" s="202"/>
      <c r="Y2" s="202"/>
      <c r="Z2" s="202"/>
      <c r="AA2" s="202"/>
      <c r="AB2" s="202"/>
      <c r="AC2" s="202"/>
      <c r="AT2" s="18" t="s">
        <v>92</v>
      </c>
    </row>
    <row r="3" spans="1:6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85</v>
      </c>
    </row>
    <row r="4" spans="1:66" ht="36.950000000000003" customHeight="1">
      <c r="B4" s="22"/>
      <c r="C4" s="164" t="s">
        <v>135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23"/>
      <c r="T4" s="24" t="s">
        <v>13</v>
      </c>
      <c r="AT4" s="18" t="s">
        <v>6</v>
      </c>
    </row>
    <row r="5" spans="1:66" ht="6.95" customHeight="1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1:66" ht="25.35" customHeight="1">
      <c r="B6" s="22"/>
      <c r="C6" s="25"/>
      <c r="D6" s="29" t="s">
        <v>16</v>
      </c>
      <c r="E6" s="25"/>
      <c r="F6" s="203" t="str">
        <f>'Rekapitulace stavby'!K6</f>
        <v xml:space="preserve">Novostavba produkční stáje, hnojiště, jímky </v>
      </c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5"/>
      <c r="R6" s="23"/>
    </row>
    <row r="7" spans="1:66" ht="25.35" customHeight="1">
      <c r="B7" s="22"/>
      <c r="C7" s="25"/>
      <c r="D7" s="29" t="s">
        <v>136</v>
      </c>
      <c r="E7" s="25"/>
      <c r="F7" s="203" t="s">
        <v>137</v>
      </c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25"/>
      <c r="R7" s="23"/>
    </row>
    <row r="8" spans="1:66" s="1" customFormat="1" ht="32.85" customHeight="1">
      <c r="B8" s="32"/>
      <c r="C8" s="33"/>
      <c r="D8" s="28" t="s">
        <v>138</v>
      </c>
      <c r="E8" s="33"/>
      <c r="F8" s="168" t="s">
        <v>788</v>
      </c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33"/>
      <c r="R8" s="34"/>
    </row>
    <row r="9" spans="1:66" s="1" customFormat="1" ht="14.45" customHeight="1">
      <c r="B9" s="32"/>
      <c r="C9" s="33"/>
      <c r="D9" s="29" t="s">
        <v>18</v>
      </c>
      <c r="E9" s="33"/>
      <c r="F9" s="27" t="s">
        <v>5</v>
      </c>
      <c r="G9" s="33"/>
      <c r="H9" s="33"/>
      <c r="I9" s="33"/>
      <c r="J9" s="33"/>
      <c r="K9" s="33"/>
      <c r="L9" s="33"/>
      <c r="M9" s="29" t="s">
        <v>19</v>
      </c>
      <c r="N9" s="33"/>
      <c r="O9" s="27" t="s">
        <v>5</v>
      </c>
      <c r="P9" s="33"/>
      <c r="Q9" s="33"/>
      <c r="R9" s="34"/>
    </row>
    <row r="10" spans="1:66" s="1" customFormat="1" ht="14.45" customHeight="1">
      <c r="B10" s="32"/>
      <c r="C10" s="33"/>
      <c r="D10" s="29" t="s">
        <v>21</v>
      </c>
      <c r="E10" s="33"/>
      <c r="F10" s="27" t="s">
        <v>22</v>
      </c>
      <c r="G10" s="33"/>
      <c r="H10" s="33"/>
      <c r="I10" s="33"/>
      <c r="J10" s="33"/>
      <c r="K10" s="33"/>
      <c r="L10" s="33"/>
      <c r="M10" s="29" t="s">
        <v>23</v>
      </c>
      <c r="N10" s="33"/>
      <c r="O10" s="206"/>
      <c r="P10" s="206"/>
      <c r="Q10" s="33"/>
      <c r="R10" s="34"/>
    </row>
    <row r="11" spans="1:66" s="1" customFormat="1" ht="10.9" customHeight="1"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</row>
    <row r="12" spans="1:66" s="1" customFormat="1" ht="14.45" customHeight="1">
      <c r="B12" s="32"/>
      <c r="C12" s="33"/>
      <c r="D12" s="29" t="s">
        <v>26</v>
      </c>
      <c r="E12" s="33"/>
      <c r="F12" s="33"/>
      <c r="G12" s="33"/>
      <c r="H12" s="33"/>
      <c r="I12" s="33"/>
      <c r="J12" s="33"/>
      <c r="K12" s="33"/>
      <c r="L12" s="33"/>
      <c r="M12" s="29" t="s">
        <v>27</v>
      </c>
      <c r="N12" s="33"/>
      <c r="O12" s="166"/>
      <c r="P12" s="166"/>
      <c r="Q12" s="33"/>
      <c r="R12" s="34"/>
    </row>
    <row r="13" spans="1:66" s="1" customFormat="1" ht="18" customHeight="1">
      <c r="B13" s="32"/>
      <c r="C13" s="33"/>
      <c r="D13" s="33"/>
      <c r="E13" s="27" t="str">
        <f>IF('Rekapitulace stavby'!E11="","",'Rekapitulace stavby'!E11)</f>
        <v xml:space="preserve"> </v>
      </c>
      <c r="F13" s="33"/>
      <c r="G13" s="33"/>
      <c r="H13" s="33"/>
      <c r="I13" s="33"/>
      <c r="J13" s="33"/>
      <c r="K13" s="33"/>
      <c r="L13" s="33"/>
      <c r="M13" s="29" t="s">
        <v>29</v>
      </c>
      <c r="N13" s="33"/>
      <c r="O13" s="166"/>
      <c r="P13" s="166"/>
      <c r="Q13" s="33"/>
      <c r="R13" s="34"/>
    </row>
    <row r="14" spans="1:66" s="1" customFormat="1" ht="6.95" customHeight="1"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4"/>
    </row>
    <row r="15" spans="1:66" s="1" customFormat="1" ht="14.45" customHeight="1">
      <c r="B15" s="32"/>
      <c r="C15" s="33"/>
      <c r="D15" s="29" t="s">
        <v>30</v>
      </c>
      <c r="E15" s="33"/>
      <c r="F15" s="33"/>
      <c r="G15" s="33"/>
      <c r="H15" s="33"/>
      <c r="I15" s="33"/>
      <c r="J15" s="33"/>
      <c r="K15" s="33"/>
      <c r="L15" s="33"/>
      <c r="M15" s="29" t="s">
        <v>27</v>
      </c>
      <c r="N15" s="33"/>
      <c r="O15" s="166"/>
      <c r="P15" s="166"/>
      <c r="Q15" s="33"/>
      <c r="R15" s="34"/>
    </row>
    <row r="16" spans="1:66" s="1" customFormat="1" ht="18" customHeight="1">
      <c r="B16" s="32"/>
      <c r="C16" s="33"/>
      <c r="D16" s="33"/>
      <c r="E16" s="27"/>
      <c r="F16" s="33"/>
      <c r="G16" s="33"/>
      <c r="H16" s="33"/>
      <c r="I16" s="33"/>
      <c r="J16" s="33"/>
      <c r="K16" s="33"/>
      <c r="L16" s="33"/>
      <c r="M16" s="29" t="s">
        <v>29</v>
      </c>
      <c r="N16" s="33"/>
      <c r="O16" s="166"/>
      <c r="P16" s="166"/>
      <c r="Q16" s="33"/>
      <c r="R16" s="34"/>
    </row>
    <row r="17" spans="2:18" s="1" customFormat="1" ht="6.95" customHeight="1"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4"/>
    </row>
    <row r="18" spans="2:18" s="1" customFormat="1" ht="14.45" customHeight="1">
      <c r="B18" s="32"/>
      <c r="C18" s="33"/>
      <c r="D18" s="29" t="s">
        <v>31</v>
      </c>
      <c r="E18" s="33"/>
      <c r="F18" s="33"/>
      <c r="G18" s="33"/>
      <c r="H18" s="33"/>
      <c r="I18" s="33"/>
      <c r="J18" s="33"/>
      <c r="K18" s="33"/>
      <c r="L18" s="33"/>
      <c r="M18" s="29" t="s">
        <v>27</v>
      </c>
      <c r="N18" s="33"/>
      <c r="O18" s="166" t="str">
        <f>IF('Rekapitulace stavby'!AN16="","",'Rekapitulace stavby'!AN16)</f>
        <v/>
      </c>
      <c r="P18" s="166"/>
      <c r="Q18" s="33"/>
      <c r="R18" s="34"/>
    </row>
    <row r="19" spans="2:18" s="1" customFormat="1" ht="18" customHeight="1">
      <c r="B19" s="32"/>
      <c r="C19" s="33"/>
      <c r="D19" s="33"/>
      <c r="E19" s="27" t="str">
        <f>IF('Rekapitulace stavby'!E17="","",'Rekapitulace stavby'!E17)</f>
        <v xml:space="preserve"> </v>
      </c>
      <c r="F19" s="33"/>
      <c r="G19" s="33"/>
      <c r="H19" s="33"/>
      <c r="I19" s="33"/>
      <c r="J19" s="33"/>
      <c r="K19" s="33"/>
      <c r="L19" s="33"/>
      <c r="M19" s="29" t="s">
        <v>29</v>
      </c>
      <c r="N19" s="33"/>
      <c r="O19" s="166" t="str">
        <f>IF('Rekapitulace stavby'!AN17="","",'Rekapitulace stavby'!AN17)</f>
        <v/>
      </c>
      <c r="P19" s="166"/>
      <c r="Q19" s="33"/>
      <c r="R19" s="34"/>
    </row>
    <row r="20" spans="2:18" s="1" customFormat="1" ht="6.95" customHeight="1"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4"/>
    </row>
    <row r="21" spans="2:18" s="1" customFormat="1" ht="14.45" customHeight="1">
      <c r="B21" s="32"/>
      <c r="C21" s="33"/>
      <c r="D21" s="29" t="s">
        <v>33</v>
      </c>
      <c r="E21" s="33"/>
      <c r="F21" s="33"/>
      <c r="G21" s="33"/>
      <c r="H21" s="33"/>
      <c r="I21" s="33"/>
      <c r="J21" s="33"/>
      <c r="K21" s="33"/>
      <c r="L21" s="33"/>
      <c r="M21" s="29" t="s">
        <v>27</v>
      </c>
      <c r="N21" s="33"/>
      <c r="O21" s="166" t="s">
        <v>5</v>
      </c>
      <c r="P21" s="166"/>
      <c r="Q21" s="33"/>
      <c r="R21" s="34"/>
    </row>
    <row r="22" spans="2:18" s="1" customFormat="1" ht="18" customHeight="1">
      <c r="B22" s="32"/>
      <c r="C22" s="33"/>
      <c r="D22" s="33"/>
      <c r="E22" s="27"/>
      <c r="F22" s="33"/>
      <c r="G22" s="33"/>
      <c r="H22" s="33"/>
      <c r="I22" s="33"/>
      <c r="J22" s="33"/>
      <c r="K22" s="33"/>
      <c r="L22" s="33"/>
      <c r="M22" s="29" t="s">
        <v>29</v>
      </c>
      <c r="N22" s="33"/>
      <c r="O22" s="166" t="s">
        <v>5</v>
      </c>
      <c r="P22" s="166"/>
      <c r="Q22" s="33"/>
      <c r="R22" s="34"/>
    </row>
    <row r="23" spans="2:18" s="1" customFormat="1" ht="6.95" customHeight="1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14.45" customHeight="1">
      <c r="B24" s="32"/>
      <c r="C24" s="33"/>
      <c r="D24" s="29" t="s">
        <v>34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spans="2:18" s="1" customFormat="1" ht="22.5" customHeight="1">
      <c r="B25" s="32"/>
      <c r="C25" s="33"/>
      <c r="D25" s="33"/>
      <c r="E25" s="169" t="s">
        <v>5</v>
      </c>
      <c r="F25" s="169"/>
      <c r="G25" s="169"/>
      <c r="H25" s="169"/>
      <c r="I25" s="169"/>
      <c r="J25" s="169"/>
      <c r="K25" s="169"/>
      <c r="L25" s="169"/>
      <c r="M25" s="33"/>
      <c r="N25" s="33"/>
      <c r="O25" s="33"/>
      <c r="P25" s="33"/>
      <c r="Q25" s="33"/>
      <c r="R25" s="34"/>
    </row>
    <row r="26" spans="2:18" s="1" customFormat="1" ht="6.95" customHeight="1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spans="2:18" s="1" customFormat="1" ht="6.95" customHeight="1">
      <c r="B27" s="32"/>
      <c r="C27" s="33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33"/>
      <c r="R27" s="34"/>
    </row>
    <row r="28" spans="2:18" s="1" customFormat="1" ht="14.45" customHeight="1">
      <c r="B28" s="32"/>
      <c r="C28" s="33"/>
      <c r="D28" s="111" t="s">
        <v>140</v>
      </c>
      <c r="E28" s="33"/>
      <c r="F28" s="33"/>
      <c r="G28" s="33"/>
      <c r="H28" s="33"/>
      <c r="I28" s="33"/>
      <c r="J28" s="33"/>
      <c r="K28" s="33"/>
      <c r="L28" s="33"/>
      <c r="M28" s="170">
        <f>N89</f>
        <v>0</v>
      </c>
      <c r="N28" s="170"/>
      <c r="O28" s="170"/>
      <c r="P28" s="170"/>
      <c r="Q28" s="33"/>
      <c r="R28" s="34"/>
    </row>
    <row r="29" spans="2:18" s="1" customFormat="1" ht="14.45" customHeight="1">
      <c r="B29" s="32"/>
      <c r="C29" s="33"/>
      <c r="D29" s="31" t="s">
        <v>141</v>
      </c>
      <c r="E29" s="33"/>
      <c r="F29" s="33"/>
      <c r="G29" s="33"/>
      <c r="H29" s="33"/>
      <c r="I29" s="33"/>
      <c r="J29" s="33"/>
      <c r="K29" s="33"/>
      <c r="L29" s="33"/>
      <c r="M29" s="170">
        <f>N96</f>
        <v>0</v>
      </c>
      <c r="N29" s="170"/>
      <c r="O29" s="170"/>
      <c r="P29" s="170"/>
      <c r="Q29" s="33"/>
      <c r="R29" s="34"/>
    </row>
    <row r="30" spans="2:18" s="1" customFormat="1" ht="6.95" customHeight="1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4"/>
    </row>
    <row r="31" spans="2:18" s="1" customFormat="1" ht="25.35" customHeight="1">
      <c r="B31" s="32"/>
      <c r="C31" s="33"/>
      <c r="D31" s="112" t="s">
        <v>37</v>
      </c>
      <c r="E31" s="33"/>
      <c r="F31" s="33"/>
      <c r="G31" s="33"/>
      <c r="H31" s="33"/>
      <c r="I31" s="33"/>
      <c r="J31" s="33"/>
      <c r="K31" s="33"/>
      <c r="L31" s="33"/>
      <c r="M31" s="207">
        <f>ROUND(M28+M29,2)</f>
        <v>0</v>
      </c>
      <c r="N31" s="205"/>
      <c r="O31" s="205"/>
      <c r="P31" s="205"/>
      <c r="Q31" s="33"/>
      <c r="R31" s="34"/>
    </row>
    <row r="32" spans="2:18" s="1" customFormat="1" ht="6.95" customHeight="1">
      <c r="B32" s="32"/>
      <c r="C32" s="33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33"/>
      <c r="R32" s="34"/>
    </row>
    <row r="33" spans="2:18" s="1" customFormat="1" ht="14.45" customHeight="1">
      <c r="B33" s="32"/>
      <c r="C33" s="33"/>
      <c r="D33" s="39" t="s">
        <v>38</v>
      </c>
      <c r="E33" s="39" t="s">
        <v>39</v>
      </c>
      <c r="F33" s="40">
        <v>0.21</v>
      </c>
      <c r="G33" s="113" t="s">
        <v>40</v>
      </c>
      <c r="H33" s="208">
        <f>ROUND((SUM(BE96:BE97)+SUM(BE116:BE229)), 2)</f>
        <v>0</v>
      </c>
      <c r="I33" s="205"/>
      <c r="J33" s="205"/>
      <c r="K33" s="33"/>
      <c r="L33" s="33"/>
      <c r="M33" s="208">
        <f>ROUND(ROUND((SUM(BE96:BE97)+SUM(BE116:BE229)), 2)*F33, 2)</f>
        <v>0</v>
      </c>
      <c r="N33" s="205"/>
      <c r="O33" s="205"/>
      <c r="P33" s="205"/>
      <c r="Q33" s="33"/>
      <c r="R33" s="34"/>
    </row>
    <row r="34" spans="2:18" s="1" customFormat="1" ht="14.45" customHeight="1">
      <c r="B34" s="32"/>
      <c r="C34" s="33"/>
      <c r="D34" s="33"/>
      <c r="E34" s="39" t="s">
        <v>41</v>
      </c>
      <c r="F34" s="40">
        <v>0.15</v>
      </c>
      <c r="G34" s="113" t="s">
        <v>40</v>
      </c>
      <c r="H34" s="208">
        <f>ROUND((SUM(BF96:BF97)+SUM(BF116:BF229)), 2)</f>
        <v>0</v>
      </c>
      <c r="I34" s="205"/>
      <c r="J34" s="205"/>
      <c r="K34" s="33"/>
      <c r="L34" s="33"/>
      <c r="M34" s="208">
        <f>ROUND(ROUND((SUM(BF96:BF97)+SUM(BF116:BF229)), 2)*F34, 2)</f>
        <v>0</v>
      </c>
      <c r="N34" s="205"/>
      <c r="O34" s="205"/>
      <c r="P34" s="205"/>
      <c r="Q34" s="33"/>
      <c r="R34" s="34"/>
    </row>
    <row r="35" spans="2:18" s="1" customFormat="1" ht="14.45" hidden="1" customHeight="1">
      <c r="B35" s="32"/>
      <c r="C35" s="33"/>
      <c r="D35" s="33"/>
      <c r="E35" s="39" t="s">
        <v>42</v>
      </c>
      <c r="F35" s="40">
        <v>0.21</v>
      </c>
      <c r="G35" s="113" t="s">
        <v>40</v>
      </c>
      <c r="H35" s="208">
        <f>ROUND((SUM(BG96:BG97)+SUM(BG116:BG229)), 2)</f>
        <v>0</v>
      </c>
      <c r="I35" s="205"/>
      <c r="J35" s="205"/>
      <c r="K35" s="33"/>
      <c r="L35" s="33"/>
      <c r="M35" s="208">
        <v>0</v>
      </c>
      <c r="N35" s="205"/>
      <c r="O35" s="205"/>
      <c r="P35" s="205"/>
      <c r="Q35" s="33"/>
      <c r="R35" s="34"/>
    </row>
    <row r="36" spans="2:18" s="1" customFormat="1" ht="14.45" hidden="1" customHeight="1">
      <c r="B36" s="32"/>
      <c r="C36" s="33"/>
      <c r="D36" s="33"/>
      <c r="E36" s="39" t="s">
        <v>43</v>
      </c>
      <c r="F36" s="40">
        <v>0.15</v>
      </c>
      <c r="G36" s="113" t="s">
        <v>40</v>
      </c>
      <c r="H36" s="208">
        <f>ROUND((SUM(BH96:BH97)+SUM(BH116:BH229)), 2)</f>
        <v>0</v>
      </c>
      <c r="I36" s="205"/>
      <c r="J36" s="205"/>
      <c r="K36" s="33"/>
      <c r="L36" s="33"/>
      <c r="M36" s="208">
        <v>0</v>
      </c>
      <c r="N36" s="205"/>
      <c r="O36" s="205"/>
      <c r="P36" s="205"/>
      <c r="Q36" s="33"/>
      <c r="R36" s="34"/>
    </row>
    <row r="37" spans="2:18" s="1" customFormat="1" ht="14.45" hidden="1" customHeight="1">
      <c r="B37" s="32"/>
      <c r="C37" s="33"/>
      <c r="D37" s="33"/>
      <c r="E37" s="39" t="s">
        <v>44</v>
      </c>
      <c r="F37" s="40">
        <v>0</v>
      </c>
      <c r="G37" s="113" t="s">
        <v>40</v>
      </c>
      <c r="H37" s="208">
        <f>ROUND((SUM(BI96:BI97)+SUM(BI116:BI229)), 2)</f>
        <v>0</v>
      </c>
      <c r="I37" s="205"/>
      <c r="J37" s="205"/>
      <c r="K37" s="33"/>
      <c r="L37" s="33"/>
      <c r="M37" s="208">
        <v>0</v>
      </c>
      <c r="N37" s="205"/>
      <c r="O37" s="205"/>
      <c r="P37" s="205"/>
      <c r="Q37" s="33"/>
      <c r="R37" s="34"/>
    </row>
    <row r="38" spans="2:18" s="1" customFormat="1" ht="6.95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</row>
    <row r="39" spans="2:18" s="1" customFormat="1" ht="25.35" customHeight="1">
      <c r="B39" s="32"/>
      <c r="C39" s="109"/>
      <c r="D39" s="114" t="s">
        <v>45</v>
      </c>
      <c r="E39" s="72"/>
      <c r="F39" s="72"/>
      <c r="G39" s="115" t="s">
        <v>46</v>
      </c>
      <c r="H39" s="116" t="s">
        <v>47</v>
      </c>
      <c r="I39" s="72"/>
      <c r="J39" s="72"/>
      <c r="K39" s="72"/>
      <c r="L39" s="209">
        <f>SUM(M31:M37)</f>
        <v>0</v>
      </c>
      <c r="M39" s="209"/>
      <c r="N39" s="209"/>
      <c r="O39" s="209"/>
      <c r="P39" s="210"/>
      <c r="Q39" s="109"/>
      <c r="R39" s="34"/>
    </row>
    <row r="40" spans="2:18" s="1" customFormat="1" ht="14.45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s="1" customFormat="1" ht="14.45" customHeight="1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4"/>
    </row>
    <row r="42" spans="2:18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s="1" customFormat="1" ht="15">
      <c r="B50" s="32"/>
      <c r="C50" s="33"/>
      <c r="D50" s="47" t="s">
        <v>48</v>
      </c>
      <c r="E50" s="48"/>
      <c r="F50" s="48"/>
      <c r="G50" s="48"/>
      <c r="H50" s="49"/>
      <c r="I50" s="33"/>
      <c r="J50" s="47" t="s">
        <v>49</v>
      </c>
      <c r="K50" s="48"/>
      <c r="L50" s="48"/>
      <c r="M50" s="48"/>
      <c r="N50" s="48"/>
      <c r="O50" s="48"/>
      <c r="P50" s="49"/>
      <c r="Q50" s="33"/>
      <c r="R50" s="34"/>
    </row>
    <row r="51" spans="2:18">
      <c r="B51" s="22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3"/>
    </row>
    <row r="52" spans="2:18">
      <c r="B52" s="22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3"/>
    </row>
    <row r="53" spans="2:18">
      <c r="B53" s="22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3"/>
    </row>
    <row r="54" spans="2:18">
      <c r="B54" s="22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3"/>
    </row>
    <row r="55" spans="2:18">
      <c r="B55" s="22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3"/>
    </row>
    <row r="56" spans="2:18">
      <c r="B56" s="22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3"/>
    </row>
    <row r="57" spans="2:18">
      <c r="B57" s="22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3"/>
    </row>
    <row r="58" spans="2:18">
      <c r="B58" s="22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3"/>
    </row>
    <row r="59" spans="2:18" s="1" customFormat="1" ht="15">
      <c r="B59" s="32"/>
      <c r="C59" s="33"/>
      <c r="D59" s="52" t="s">
        <v>50</v>
      </c>
      <c r="E59" s="53"/>
      <c r="F59" s="53"/>
      <c r="G59" s="54" t="s">
        <v>51</v>
      </c>
      <c r="H59" s="55"/>
      <c r="I59" s="33"/>
      <c r="J59" s="52" t="s">
        <v>50</v>
      </c>
      <c r="K59" s="53"/>
      <c r="L59" s="53"/>
      <c r="M59" s="53"/>
      <c r="N59" s="54" t="s">
        <v>51</v>
      </c>
      <c r="O59" s="53"/>
      <c r="P59" s="55"/>
      <c r="Q59" s="33"/>
      <c r="R59" s="34"/>
    </row>
    <row r="60" spans="2:18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2:18" s="1" customFormat="1" ht="15">
      <c r="B61" s="32"/>
      <c r="C61" s="33"/>
      <c r="D61" s="47" t="s">
        <v>52</v>
      </c>
      <c r="E61" s="48"/>
      <c r="F61" s="48"/>
      <c r="G61" s="48"/>
      <c r="H61" s="49"/>
      <c r="I61" s="33"/>
      <c r="J61" s="47" t="s">
        <v>53</v>
      </c>
      <c r="K61" s="48"/>
      <c r="L61" s="48"/>
      <c r="M61" s="48"/>
      <c r="N61" s="48"/>
      <c r="O61" s="48"/>
      <c r="P61" s="49"/>
      <c r="Q61" s="33"/>
      <c r="R61" s="34"/>
    </row>
    <row r="62" spans="2:18">
      <c r="B62" s="22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3"/>
    </row>
    <row r="63" spans="2:18">
      <c r="B63" s="22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3"/>
    </row>
    <row r="64" spans="2:18">
      <c r="B64" s="22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3"/>
    </row>
    <row r="65" spans="2:18">
      <c r="B65" s="22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3"/>
    </row>
    <row r="66" spans="2:18">
      <c r="B66" s="22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3"/>
    </row>
    <row r="67" spans="2:18">
      <c r="B67" s="22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3"/>
    </row>
    <row r="68" spans="2:18">
      <c r="B68" s="22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3"/>
    </row>
    <row r="69" spans="2:18">
      <c r="B69" s="22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3"/>
    </row>
    <row r="70" spans="2:18" s="1" customFormat="1" ht="15">
      <c r="B70" s="32"/>
      <c r="C70" s="33"/>
      <c r="D70" s="52" t="s">
        <v>50</v>
      </c>
      <c r="E70" s="53"/>
      <c r="F70" s="53"/>
      <c r="G70" s="54" t="s">
        <v>51</v>
      </c>
      <c r="H70" s="55"/>
      <c r="I70" s="33"/>
      <c r="J70" s="52" t="s">
        <v>50</v>
      </c>
      <c r="K70" s="53"/>
      <c r="L70" s="53"/>
      <c r="M70" s="53"/>
      <c r="N70" s="54" t="s">
        <v>51</v>
      </c>
      <c r="O70" s="53"/>
      <c r="P70" s="55"/>
      <c r="Q70" s="33"/>
      <c r="R70" s="34"/>
    </row>
    <row r="71" spans="2:18" s="1" customFormat="1" ht="14.4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9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950000000000003" customHeight="1">
      <c r="B76" s="32"/>
      <c r="C76" s="164" t="s">
        <v>142</v>
      </c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34"/>
    </row>
    <row r="77" spans="2:18" s="1" customFormat="1" ht="6.95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>
      <c r="B78" s="32"/>
      <c r="C78" s="29" t="s">
        <v>16</v>
      </c>
      <c r="D78" s="33"/>
      <c r="E78" s="33"/>
      <c r="F78" s="203" t="str">
        <f>F6</f>
        <v xml:space="preserve">Novostavba produkční stáje, hnojiště, jímky </v>
      </c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33"/>
      <c r="R78" s="34"/>
    </row>
    <row r="79" spans="2:18" ht="30" customHeight="1">
      <c r="B79" s="22"/>
      <c r="C79" s="29" t="s">
        <v>136</v>
      </c>
      <c r="D79" s="25"/>
      <c r="E79" s="25"/>
      <c r="F79" s="203" t="s">
        <v>137</v>
      </c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25"/>
      <c r="R79" s="23"/>
    </row>
    <row r="80" spans="2:18" s="1" customFormat="1" ht="36.950000000000003" customHeight="1">
      <c r="B80" s="32"/>
      <c r="C80" s="66" t="s">
        <v>138</v>
      </c>
      <c r="D80" s="33"/>
      <c r="E80" s="33"/>
      <c r="F80" s="180" t="str">
        <f>F8</f>
        <v>SO 01-3 - Elektroinstalace a uzemnění</v>
      </c>
      <c r="G80" s="205"/>
      <c r="H80" s="205"/>
      <c r="I80" s="205"/>
      <c r="J80" s="205"/>
      <c r="K80" s="205"/>
      <c r="L80" s="205"/>
      <c r="M80" s="205"/>
      <c r="N80" s="205"/>
      <c r="O80" s="205"/>
      <c r="P80" s="205"/>
      <c r="Q80" s="33"/>
      <c r="R80" s="34"/>
    </row>
    <row r="81" spans="2:47" s="1" customFormat="1" ht="6.95" customHeight="1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4"/>
    </row>
    <row r="82" spans="2:47" s="1" customFormat="1" ht="18" customHeight="1">
      <c r="B82" s="32"/>
      <c r="C82" s="29" t="s">
        <v>21</v>
      </c>
      <c r="D82" s="33"/>
      <c r="E82" s="33"/>
      <c r="F82" s="27" t="str">
        <f>F10</f>
        <v>Sedlice</v>
      </c>
      <c r="G82" s="33"/>
      <c r="H82" s="33"/>
      <c r="I82" s="33"/>
      <c r="J82" s="33"/>
      <c r="K82" s="29" t="s">
        <v>23</v>
      </c>
      <c r="L82" s="33"/>
      <c r="M82" s="206" t="str">
        <f>IF(O10="","",O10)</f>
        <v/>
      </c>
      <c r="N82" s="206"/>
      <c r="O82" s="206"/>
      <c r="P82" s="206"/>
      <c r="Q82" s="33"/>
      <c r="R82" s="34"/>
    </row>
    <row r="83" spans="2:47" s="1" customFormat="1" ht="6.95" customHeight="1"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4"/>
    </row>
    <row r="84" spans="2:47" s="1" customFormat="1" ht="15">
      <c r="B84" s="32"/>
      <c r="C84" s="29" t="s">
        <v>26</v>
      </c>
      <c r="D84" s="33"/>
      <c r="E84" s="33"/>
      <c r="F84" s="27" t="str">
        <f>E13</f>
        <v xml:space="preserve"> </v>
      </c>
      <c r="G84" s="33"/>
      <c r="H84" s="33"/>
      <c r="I84" s="33"/>
      <c r="J84" s="33"/>
      <c r="K84" s="29" t="s">
        <v>31</v>
      </c>
      <c r="L84" s="33"/>
      <c r="M84" s="166" t="str">
        <f>E19</f>
        <v xml:space="preserve"> </v>
      </c>
      <c r="N84" s="166"/>
      <c r="O84" s="166"/>
      <c r="P84" s="166"/>
      <c r="Q84" s="166"/>
      <c r="R84" s="34"/>
    </row>
    <row r="85" spans="2:47" s="1" customFormat="1" ht="14.45" customHeight="1">
      <c r="B85" s="32"/>
      <c r="C85" s="29" t="s">
        <v>30</v>
      </c>
      <c r="D85" s="33"/>
      <c r="E85" s="33"/>
      <c r="F85" s="27" t="str">
        <f>IF(E16="","",E16)</f>
        <v/>
      </c>
      <c r="G85" s="33"/>
      <c r="H85" s="33"/>
      <c r="I85" s="33"/>
      <c r="J85" s="33"/>
      <c r="K85" s="29" t="s">
        <v>33</v>
      </c>
      <c r="L85" s="33"/>
      <c r="M85" s="166"/>
      <c r="N85" s="166"/>
      <c r="O85" s="166"/>
      <c r="P85" s="166"/>
      <c r="Q85" s="166"/>
      <c r="R85" s="34"/>
    </row>
    <row r="86" spans="2:47" s="1" customFormat="1" ht="10.35" customHeight="1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4"/>
    </row>
    <row r="87" spans="2:47" s="1" customFormat="1" ht="29.25" customHeight="1">
      <c r="B87" s="32"/>
      <c r="C87" s="211" t="s">
        <v>143</v>
      </c>
      <c r="D87" s="212"/>
      <c r="E87" s="212"/>
      <c r="F87" s="212"/>
      <c r="G87" s="212"/>
      <c r="H87" s="109"/>
      <c r="I87" s="109"/>
      <c r="J87" s="109"/>
      <c r="K87" s="109"/>
      <c r="L87" s="109"/>
      <c r="M87" s="109"/>
      <c r="N87" s="211" t="s">
        <v>144</v>
      </c>
      <c r="O87" s="212"/>
      <c r="P87" s="212"/>
      <c r="Q87" s="212"/>
      <c r="R87" s="34"/>
    </row>
    <row r="88" spans="2:47" s="1" customFormat="1" ht="10.35" customHeight="1"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4"/>
    </row>
    <row r="89" spans="2:47" s="1" customFormat="1" ht="29.25" customHeight="1">
      <c r="B89" s="32"/>
      <c r="C89" s="117" t="s">
        <v>145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199">
        <f>N116</f>
        <v>0</v>
      </c>
      <c r="O89" s="213"/>
      <c r="P89" s="213"/>
      <c r="Q89" s="213"/>
      <c r="R89" s="34"/>
      <c r="AU89" s="18" t="s">
        <v>146</v>
      </c>
    </row>
    <row r="90" spans="2:47" s="7" customFormat="1" ht="24.95" customHeight="1">
      <c r="B90" s="118"/>
      <c r="C90" s="119"/>
      <c r="D90" s="120" t="s">
        <v>789</v>
      </c>
      <c r="E90" s="119"/>
      <c r="F90" s="119"/>
      <c r="G90" s="119"/>
      <c r="H90" s="119"/>
      <c r="I90" s="119"/>
      <c r="J90" s="119"/>
      <c r="K90" s="119"/>
      <c r="L90" s="119"/>
      <c r="M90" s="119"/>
      <c r="N90" s="214">
        <f>N117</f>
        <v>0</v>
      </c>
      <c r="O90" s="215"/>
      <c r="P90" s="215"/>
      <c r="Q90" s="215"/>
      <c r="R90" s="121"/>
    </row>
    <row r="91" spans="2:47" s="8" customFormat="1" ht="19.899999999999999" customHeight="1">
      <c r="B91" s="122"/>
      <c r="C91" s="96"/>
      <c r="D91" s="123" t="s">
        <v>790</v>
      </c>
      <c r="E91" s="96"/>
      <c r="F91" s="96"/>
      <c r="G91" s="96"/>
      <c r="H91" s="96"/>
      <c r="I91" s="96"/>
      <c r="J91" s="96"/>
      <c r="K91" s="96"/>
      <c r="L91" s="96"/>
      <c r="M91" s="96"/>
      <c r="N91" s="195">
        <f>N118</f>
        <v>0</v>
      </c>
      <c r="O91" s="196"/>
      <c r="P91" s="196"/>
      <c r="Q91" s="196"/>
      <c r="R91" s="124"/>
    </row>
    <row r="92" spans="2:47" s="8" customFormat="1" ht="19.899999999999999" customHeight="1">
      <c r="B92" s="122"/>
      <c r="C92" s="96"/>
      <c r="D92" s="123" t="s">
        <v>791</v>
      </c>
      <c r="E92" s="96"/>
      <c r="F92" s="96"/>
      <c r="G92" s="96"/>
      <c r="H92" s="96"/>
      <c r="I92" s="96"/>
      <c r="J92" s="96"/>
      <c r="K92" s="96"/>
      <c r="L92" s="96"/>
      <c r="M92" s="96"/>
      <c r="N92" s="195">
        <f>N188</f>
        <v>0</v>
      </c>
      <c r="O92" s="196"/>
      <c r="P92" s="196"/>
      <c r="Q92" s="196"/>
      <c r="R92" s="124"/>
    </row>
    <row r="93" spans="2:47" s="8" customFormat="1" ht="19.899999999999999" customHeight="1">
      <c r="B93" s="122"/>
      <c r="C93" s="96"/>
      <c r="D93" s="123" t="s">
        <v>792</v>
      </c>
      <c r="E93" s="96"/>
      <c r="F93" s="96"/>
      <c r="G93" s="96"/>
      <c r="H93" s="96"/>
      <c r="I93" s="96"/>
      <c r="J93" s="96"/>
      <c r="K93" s="96"/>
      <c r="L93" s="96"/>
      <c r="M93" s="96"/>
      <c r="N93" s="195">
        <f>N199</f>
        <v>0</v>
      </c>
      <c r="O93" s="196"/>
      <c r="P93" s="196"/>
      <c r="Q93" s="196"/>
      <c r="R93" s="124"/>
    </row>
    <row r="94" spans="2:47" s="8" customFormat="1" ht="19.899999999999999" customHeight="1">
      <c r="B94" s="122"/>
      <c r="C94" s="96"/>
      <c r="D94" s="123" t="s">
        <v>793</v>
      </c>
      <c r="E94" s="96"/>
      <c r="F94" s="96"/>
      <c r="G94" s="96"/>
      <c r="H94" s="96"/>
      <c r="I94" s="96"/>
      <c r="J94" s="96"/>
      <c r="K94" s="96"/>
      <c r="L94" s="96"/>
      <c r="M94" s="96"/>
      <c r="N94" s="195">
        <f>N228</f>
        <v>0</v>
      </c>
      <c r="O94" s="196"/>
      <c r="P94" s="196"/>
      <c r="Q94" s="196"/>
      <c r="R94" s="124"/>
    </row>
    <row r="95" spans="2:47" s="1" customFormat="1" ht="21.75" customHeight="1"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4"/>
    </row>
    <row r="96" spans="2:47" s="1" customFormat="1" ht="29.25" customHeight="1">
      <c r="B96" s="32"/>
      <c r="C96" s="117" t="s">
        <v>167</v>
      </c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213">
        <v>0</v>
      </c>
      <c r="O96" s="233"/>
      <c r="P96" s="233"/>
      <c r="Q96" s="233"/>
      <c r="R96" s="34"/>
      <c r="T96" s="125"/>
      <c r="U96" s="126" t="s">
        <v>38</v>
      </c>
    </row>
    <row r="97" spans="2:18" s="1" customFormat="1" ht="18" customHeight="1">
      <c r="B97" s="32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4"/>
    </row>
    <row r="98" spans="2:18" s="1" customFormat="1" ht="29.25" customHeight="1">
      <c r="B98" s="32"/>
      <c r="C98" s="108" t="s">
        <v>129</v>
      </c>
      <c r="D98" s="109"/>
      <c r="E98" s="109"/>
      <c r="F98" s="109"/>
      <c r="G98" s="109"/>
      <c r="H98" s="109"/>
      <c r="I98" s="109"/>
      <c r="J98" s="109"/>
      <c r="K98" s="109"/>
      <c r="L98" s="200">
        <f>ROUND(SUM(N89+N96),2)</f>
        <v>0</v>
      </c>
      <c r="M98" s="200"/>
      <c r="N98" s="200"/>
      <c r="O98" s="200"/>
      <c r="P98" s="200"/>
      <c r="Q98" s="200"/>
      <c r="R98" s="34"/>
    </row>
    <row r="99" spans="2:18" s="1" customFormat="1" ht="6.95" customHeight="1">
      <c r="B99" s="56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8"/>
    </row>
    <row r="103" spans="2:18" s="1" customFormat="1" ht="6.95" customHeight="1">
      <c r="B103" s="59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1"/>
    </row>
    <row r="104" spans="2:18" s="1" customFormat="1" ht="36.950000000000003" customHeight="1">
      <c r="B104" s="32"/>
      <c r="C104" s="164" t="s">
        <v>168</v>
      </c>
      <c r="D104" s="205"/>
      <c r="E104" s="205"/>
      <c r="F104" s="205"/>
      <c r="G104" s="205"/>
      <c r="H104" s="205"/>
      <c r="I104" s="205"/>
      <c r="J104" s="205"/>
      <c r="K104" s="205"/>
      <c r="L104" s="205"/>
      <c r="M104" s="205"/>
      <c r="N104" s="205"/>
      <c r="O104" s="205"/>
      <c r="P104" s="205"/>
      <c r="Q104" s="205"/>
      <c r="R104" s="34"/>
    </row>
    <row r="105" spans="2:18" s="1" customFormat="1" ht="6.95" customHeight="1">
      <c r="B105" s="32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4"/>
    </row>
    <row r="106" spans="2:18" s="1" customFormat="1" ht="30" customHeight="1">
      <c r="B106" s="32"/>
      <c r="C106" s="29" t="s">
        <v>16</v>
      </c>
      <c r="D106" s="33"/>
      <c r="E106" s="33"/>
      <c r="F106" s="203" t="str">
        <f>F6</f>
        <v xml:space="preserve">Novostavba produkční stáje, hnojiště, jímky </v>
      </c>
      <c r="G106" s="204"/>
      <c r="H106" s="204"/>
      <c r="I106" s="204"/>
      <c r="J106" s="204"/>
      <c r="K106" s="204"/>
      <c r="L106" s="204"/>
      <c r="M106" s="204"/>
      <c r="N106" s="204"/>
      <c r="O106" s="204"/>
      <c r="P106" s="204"/>
      <c r="Q106" s="33"/>
      <c r="R106" s="34"/>
    </row>
    <row r="107" spans="2:18" ht="30" customHeight="1">
      <c r="B107" s="22"/>
      <c r="C107" s="29" t="s">
        <v>136</v>
      </c>
      <c r="D107" s="25"/>
      <c r="E107" s="25"/>
      <c r="F107" s="203" t="s">
        <v>137</v>
      </c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25"/>
      <c r="R107" s="23"/>
    </row>
    <row r="108" spans="2:18" s="1" customFormat="1" ht="36.950000000000003" customHeight="1">
      <c r="B108" s="32"/>
      <c r="C108" s="66" t="s">
        <v>138</v>
      </c>
      <c r="D108" s="33"/>
      <c r="E108" s="33"/>
      <c r="F108" s="180" t="str">
        <f>F8</f>
        <v>SO 01-3 - Elektroinstalace a uzemnění</v>
      </c>
      <c r="G108" s="205"/>
      <c r="H108" s="205"/>
      <c r="I108" s="205"/>
      <c r="J108" s="205"/>
      <c r="K108" s="205"/>
      <c r="L108" s="205"/>
      <c r="M108" s="205"/>
      <c r="N108" s="205"/>
      <c r="O108" s="205"/>
      <c r="P108" s="205"/>
      <c r="Q108" s="33"/>
      <c r="R108" s="34"/>
    </row>
    <row r="109" spans="2:18" s="1" customFormat="1" ht="6.95" customHeight="1">
      <c r="B109" s="32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4"/>
    </row>
    <row r="110" spans="2:18" s="1" customFormat="1" ht="18" customHeight="1">
      <c r="B110" s="32"/>
      <c r="C110" s="29" t="s">
        <v>21</v>
      </c>
      <c r="D110" s="33"/>
      <c r="E110" s="33"/>
      <c r="F110" s="27" t="str">
        <f>F10</f>
        <v>Sedlice</v>
      </c>
      <c r="G110" s="33"/>
      <c r="H110" s="33"/>
      <c r="I110" s="33"/>
      <c r="J110" s="33"/>
      <c r="K110" s="29" t="s">
        <v>23</v>
      </c>
      <c r="L110" s="33"/>
      <c r="M110" s="206" t="str">
        <f>IF(O10="","",O10)</f>
        <v/>
      </c>
      <c r="N110" s="206"/>
      <c r="O110" s="206"/>
      <c r="P110" s="206"/>
      <c r="Q110" s="33"/>
      <c r="R110" s="34"/>
    </row>
    <row r="111" spans="2:18" s="1" customFormat="1" ht="6.95" customHeight="1">
      <c r="B111" s="32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4"/>
    </row>
    <row r="112" spans="2:18" s="1" customFormat="1" ht="15">
      <c r="B112" s="32"/>
      <c r="C112" s="29" t="s">
        <v>26</v>
      </c>
      <c r="D112" s="33"/>
      <c r="E112" s="33"/>
      <c r="F112" s="27" t="str">
        <f>E13</f>
        <v xml:space="preserve"> </v>
      </c>
      <c r="G112" s="33"/>
      <c r="H112" s="33"/>
      <c r="I112" s="33"/>
      <c r="J112" s="33"/>
      <c r="K112" s="29" t="s">
        <v>31</v>
      </c>
      <c r="L112" s="33"/>
      <c r="M112" s="166" t="str">
        <f>E19</f>
        <v xml:space="preserve"> </v>
      </c>
      <c r="N112" s="166"/>
      <c r="O112" s="166"/>
      <c r="P112" s="166"/>
      <c r="Q112" s="166"/>
      <c r="R112" s="34"/>
    </row>
    <row r="113" spans="2:65" s="1" customFormat="1" ht="14.45" customHeight="1">
      <c r="B113" s="32"/>
      <c r="C113" s="29" t="s">
        <v>30</v>
      </c>
      <c r="D113" s="33"/>
      <c r="E113" s="33"/>
      <c r="F113" s="27" t="str">
        <f>IF(E16="","",E16)</f>
        <v/>
      </c>
      <c r="G113" s="33"/>
      <c r="H113" s="33"/>
      <c r="I113" s="33"/>
      <c r="J113" s="33"/>
      <c r="K113" s="29" t="s">
        <v>33</v>
      </c>
      <c r="L113" s="33"/>
      <c r="M113" s="166"/>
      <c r="N113" s="166"/>
      <c r="O113" s="166"/>
      <c r="P113" s="166"/>
      <c r="Q113" s="166"/>
      <c r="R113" s="34"/>
    </row>
    <row r="114" spans="2:65" s="1" customFormat="1" ht="10.35" customHeight="1">
      <c r="B114" s="32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4"/>
    </row>
    <row r="115" spans="2:65" s="9" customFormat="1" ht="29.25" customHeight="1">
      <c r="B115" s="127"/>
      <c r="C115" s="128" t="s">
        <v>169</v>
      </c>
      <c r="D115" s="129" t="s">
        <v>170</v>
      </c>
      <c r="E115" s="129" t="s">
        <v>56</v>
      </c>
      <c r="F115" s="216" t="s">
        <v>171</v>
      </c>
      <c r="G115" s="216"/>
      <c r="H115" s="216"/>
      <c r="I115" s="216"/>
      <c r="J115" s="129" t="s">
        <v>172</v>
      </c>
      <c r="K115" s="129" t="s">
        <v>173</v>
      </c>
      <c r="L115" s="217" t="s">
        <v>174</v>
      </c>
      <c r="M115" s="217"/>
      <c r="N115" s="216" t="s">
        <v>144</v>
      </c>
      <c r="O115" s="216"/>
      <c r="P115" s="216"/>
      <c r="Q115" s="218"/>
      <c r="R115" s="130"/>
      <c r="T115" s="73" t="s">
        <v>175</v>
      </c>
      <c r="U115" s="74" t="s">
        <v>38</v>
      </c>
      <c r="V115" s="74" t="s">
        <v>176</v>
      </c>
      <c r="W115" s="74" t="s">
        <v>177</v>
      </c>
      <c r="X115" s="74" t="s">
        <v>178</v>
      </c>
      <c r="Y115" s="74" t="s">
        <v>179</v>
      </c>
      <c r="Z115" s="74" t="s">
        <v>180</v>
      </c>
      <c r="AA115" s="75" t="s">
        <v>181</v>
      </c>
    </row>
    <row r="116" spans="2:65" s="1" customFormat="1" ht="29.25" customHeight="1">
      <c r="B116" s="32"/>
      <c r="C116" s="77" t="s">
        <v>140</v>
      </c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221">
        <f>BK116</f>
        <v>0</v>
      </c>
      <c r="O116" s="222"/>
      <c r="P116" s="222"/>
      <c r="Q116" s="222"/>
      <c r="R116" s="34"/>
      <c r="T116" s="76"/>
      <c r="U116" s="48"/>
      <c r="V116" s="48"/>
      <c r="W116" s="131">
        <f>W117</f>
        <v>984.86866399999985</v>
      </c>
      <c r="X116" s="48"/>
      <c r="Y116" s="131">
        <f>Y117</f>
        <v>8.5297105999999996</v>
      </c>
      <c r="Z116" s="48"/>
      <c r="AA116" s="132">
        <f>AA117</f>
        <v>0</v>
      </c>
      <c r="AT116" s="18" t="s">
        <v>73</v>
      </c>
      <c r="AU116" s="18" t="s">
        <v>146</v>
      </c>
      <c r="BK116" s="133">
        <f>BK117</f>
        <v>0</v>
      </c>
    </row>
    <row r="117" spans="2:65" s="10" customFormat="1" ht="37.35" customHeight="1">
      <c r="B117" s="134"/>
      <c r="C117" s="135"/>
      <c r="D117" s="136" t="s">
        <v>789</v>
      </c>
      <c r="E117" s="136"/>
      <c r="F117" s="136"/>
      <c r="G117" s="136"/>
      <c r="H117" s="136"/>
      <c r="I117" s="136"/>
      <c r="J117" s="136"/>
      <c r="K117" s="136"/>
      <c r="L117" s="136"/>
      <c r="M117" s="136"/>
      <c r="N117" s="223">
        <f>BK117</f>
        <v>0</v>
      </c>
      <c r="O117" s="214"/>
      <c r="P117" s="214"/>
      <c r="Q117" s="214"/>
      <c r="R117" s="137"/>
      <c r="T117" s="138"/>
      <c r="U117" s="135"/>
      <c r="V117" s="135"/>
      <c r="W117" s="139">
        <f>W118+W188+W199+W228</f>
        <v>984.86866399999985</v>
      </c>
      <c r="X117" s="135"/>
      <c r="Y117" s="139">
        <f>Y118+Y188+Y199+Y228</f>
        <v>8.5297105999999996</v>
      </c>
      <c r="Z117" s="135"/>
      <c r="AA117" s="140">
        <f>AA118+AA188+AA199+AA228</f>
        <v>0</v>
      </c>
      <c r="AR117" s="141" t="s">
        <v>192</v>
      </c>
      <c r="AT117" s="142" t="s">
        <v>73</v>
      </c>
      <c r="AU117" s="142" t="s">
        <v>74</v>
      </c>
      <c r="AY117" s="141" t="s">
        <v>182</v>
      </c>
      <c r="BK117" s="143">
        <f>BK118+BK188+BK199+BK228</f>
        <v>0</v>
      </c>
    </row>
    <row r="118" spans="2:65" s="10" customFormat="1" ht="19.899999999999999" customHeight="1">
      <c r="B118" s="134"/>
      <c r="C118" s="135"/>
      <c r="D118" s="144" t="s">
        <v>790</v>
      </c>
      <c r="E118" s="144"/>
      <c r="F118" s="144"/>
      <c r="G118" s="144"/>
      <c r="H118" s="144"/>
      <c r="I118" s="144"/>
      <c r="J118" s="144"/>
      <c r="K118" s="144"/>
      <c r="L118" s="144"/>
      <c r="M118" s="144"/>
      <c r="N118" s="224">
        <f>BK118</f>
        <v>0</v>
      </c>
      <c r="O118" s="225"/>
      <c r="P118" s="225"/>
      <c r="Q118" s="225"/>
      <c r="R118" s="137"/>
      <c r="T118" s="138"/>
      <c r="U118" s="135"/>
      <c r="V118" s="135"/>
      <c r="W118" s="139">
        <f>SUM(W119:W187)</f>
        <v>489.83299999999991</v>
      </c>
      <c r="X118" s="135"/>
      <c r="Y118" s="139">
        <f>SUM(Y119:Y187)</f>
        <v>0.69204700000000008</v>
      </c>
      <c r="Z118" s="135"/>
      <c r="AA118" s="140">
        <f>SUM(AA119:AA187)</f>
        <v>0</v>
      </c>
      <c r="AR118" s="141" t="s">
        <v>192</v>
      </c>
      <c r="AT118" s="142" t="s">
        <v>73</v>
      </c>
      <c r="AU118" s="142" t="s">
        <v>20</v>
      </c>
      <c r="AY118" s="141" t="s">
        <v>182</v>
      </c>
      <c r="BK118" s="143">
        <f>SUM(BK119:BK187)</f>
        <v>0</v>
      </c>
    </row>
    <row r="119" spans="2:65" s="1" customFormat="1" ht="31.5" customHeight="1">
      <c r="B119" s="145"/>
      <c r="C119" s="146" t="s">
        <v>20</v>
      </c>
      <c r="D119" s="146" t="s">
        <v>183</v>
      </c>
      <c r="E119" s="147" t="s">
        <v>794</v>
      </c>
      <c r="F119" s="219" t="s">
        <v>795</v>
      </c>
      <c r="G119" s="219"/>
      <c r="H119" s="219"/>
      <c r="I119" s="219"/>
      <c r="J119" s="148" t="s">
        <v>445</v>
      </c>
      <c r="K119" s="149">
        <v>249</v>
      </c>
      <c r="L119" s="220"/>
      <c r="M119" s="220"/>
      <c r="N119" s="220">
        <f t="shared" ref="N119:N150" si="0">ROUND(L119*K119,2)</f>
        <v>0</v>
      </c>
      <c r="O119" s="220"/>
      <c r="P119" s="220"/>
      <c r="Q119" s="220"/>
      <c r="R119" s="150"/>
      <c r="T119" s="151" t="s">
        <v>5</v>
      </c>
      <c r="U119" s="41" t="s">
        <v>39</v>
      </c>
      <c r="V119" s="152">
        <v>7.0999999999999994E-2</v>
      </c>
      <c r="W119" s="152">
        <f t="shared" ref="W119:W150" si="1">V119*K119</f>
        <v>17.678999999999998</v>
      </c>
      <c r="X119" s="152">
        <v>0</v>
      </c>
      <c r="Y119" s="152">
        <f t="shared" ref="Y119:Y150" si="2">X119*K119</f>
        <v>0</v>
      </c>
      <c r="Z119" s="152">
        <v>0</v>
      </c>
      <c r="AA119" s="153">
        <f t="shared" ref="AA119:AA150" si="3">Z119*K119</f>
        <v>0</v>
      </c>
      <c r="AR119" s="18" t="s">
        <v>434</v>
      </c>
      <c r="AT119" s="18" t="s">
        <v>183</v>
      </c>
      <c r="AU119" s="18" t="s">
        <v>85</v>
      </c>
      <c r="AY119" s="18" t="s">
        <v>182</v>
      </c>
      <c r="BE119" s="154">
        <f t="shared" ref="BE119:BE150" si="4">IF(U119="základní",N119,0)</f>
        <v>0</v>
      </c>
      <c r="BF119" s="154">
        <f t="shared" ref="BF119:BF150" si="5">IF(U119="snížená",N119,0)</f>
        <v>0</v>
      </c>
      <c r="BG119" s="154">
        <f t="shared" ref="BG119:BG150" si="6">IF(U119="zákl. přenesená",N119,0)</f>
        <v>0</v>
      </c>
      <c r="BH119" s="154">
        <f t="shared" ref="BH119:BH150" si="7">IF(U119="sníž. přenesená",N119,0)</f>
        <v>0</v>
      </c>
      <c r="BI119" s="154">
        <f t="shared" ref="BI119:BI150" si="8">IF(U119="nulová",N119,0)</f>
        <v>0</v>
      </c>
      <c r="BJ119" s="18" t="s">
        <v>20</v>
      </c>
      <c r="BK119" s="154">
        <f t="shared" ref="BK119:BK150" si="9">ROUND(L119*K119,2)</f>
        <v>0</v>
      </c>
      <c r="BL119" s="18" t="s">
        <v>434</v>
      </c>
      <c r="BM119" s="18" t="s">
        <v>796</v>
      </c>
    </row>
    <row r="120" spans="2:65" s="1" customFormat="1" ht="31.5" customHeight="1">
      <c r="B120" s="145"/>
      <c r="C120" s="155" t="s">
        <v>85</v>
      </c>
      <c r="D120" s="155" t="s">
        <v>327</v>
      </c>
      <c r="E120" s="156" t="s">
        <v>797</v>
      </c>
      <c r="F120" s="226" t="s">
        <v>798</v>
      </c>
      <c r="G120" s="226"/>
      <c r="H120" s="226"/>
      <c r="I120" s="226"/>
      <c r="J120" s="157" t="s">
        <v>445</v>
      </c>
      <c r="K120" s="158">
        <v>249</v>
      </c>
      <c r="L120" s="227"/>
      <c r="M120" s="227"/>
      <c r="N120" s="227">
        <f t="shared" si="0"/>
        <v>0</v>
      </c>
      <c r="O120" s="220"/>
      <c r="P120" s="220"/>
      <c r="Q120" s="220"/>
      <c r="R120" s="150"/>
      <c r="T120" s="151" t="s">
        <v>5</v>
      </c>
      <c r="U120" s="41" t="s">
        <v>39</v>
      </c>
      <c r="V120" s="152">
        <v>0</v>
      </c>
      <c r="W120" s="152">
        <f t="shared" si="1"/>
        <v>0</v>
      </c>
      <c r="X120" s="152">
        <v>2.5999999999999998E-4</v>
      </c>
      <c r="Y120" s="152">
        <f t="shared" si="2"/>
        <v>6.4739999999999992E-2</v>
      </c>
      <c r="Z120" s="152">
        <v>0</v>
      </c>
      <c r="AA120" s="153">
        <f t="shared" si="3"/>
        <v>0</v>
      </c>
      <c r="AR120" s="18" t="s">
        <v>799</v>
      </c>
      <c r="AT120" s="18" t="s">
        <v>327</v>
      </c>
      <c r="AU120" s="18" t="s">
        <v>85</v>
      </c>
      <c r="AY120" s="18" t="s">
        <v>182</v>
      </c>
      <c r="BE120" s="154">
        <f t="shared" si="4"/>
        <v>0</v>
      </c>
      <c r="BF120" s="154">
        <f t="shared" si="5"/>
        <v>0</v>
      </c>
      <c r="BG120" s="154">
        <f t="shared" si="6"/>
        <v>0</v>
      </c>
      <c r="BH120" s="154">
        <f t="shared" si="7"/>
        <v>0</v>
      </c>
      <c r="BI120" s="154">
        <f t="shared" si="8"/>
        <v>0</v>
      </c>
      <c r="BJ120" s="18" t="s">
        <v>20</v>
      </c>
      <c r="BK120" s="154">
        <f t="shared" si="9"/>
        <v>0</v>
      </c>
      <c r="BL120" s="18" t="s">
        <v>799</v>
      </c>
      <c r="BM120" s="18" t="s">
        <v>800</v>
      </c>
    </row>
    <row r="121" spans="2:65" s="1" customFormat="1" ht="22.5" customHeight="1">
      <c r="B121" s="145"/>
      <c r="C121" s="146" t="s">
        <v>192</v>
      </c>
      <c r="D121" s="146" t="s">
        <v>183</v>
      </c>
      <c r="E121" s="147" t="s">
        <v>801</v>
      </c>
      <c r="F121" s="219" t="s">
        <v>802</v>
      </c>
      <c r="G121" s="219"/>
      <c r="H121" s="219"/>
      <c r="I121" s="219"/>
      <c r="J121" s="148" t="s">
        <v>445</v>
      </c>
      <c r="K121" s="149">
        <v>28</v>
      </c>
      <c r="L121" s="220"/>
      <c r="M121" s="220"/>
      <c r="N121" s="220">
        <f t="shared" si="0"/>
        <v>0</v>
      </c>
      <c r="O121" s="220"/>
      <c r="P121" s="220"/>
      <c r="Q121" s="220"/>
      <c r="R121" s="150"/>
      <c r="T121" s="151" t="s">
        <v>5</v>
      </c>
      <c r="U121" s="41" t="s">
        <v>39</v>
      </c>
      <c r="V121" s="152">
        <v>0.13100000000000001</v>
      </c>
      <c r="W121" s="152">
        <f t="shared" si="1"/>
        <v>3.6680000000000001</v>
      </c>
      <c r="X121" s="152">
        <v>0</v>
      </c>
      <c r="Y121" s="152">
        <f t="shared" si="2"/>
        <v>0</v>
      </c>
      <c r="Z121" s="152">
        <v>0</v>
      </c>
      <c r="AA121" s="153">
        <f t="shared" si="3"/>
        <v>0</v>
      </c>
      <c r="AR121" s="18" t="s">
        <v>434</v>
      </c>
      <c r="AT121" s="18" t="s">
        <v>183</v>
      </c>
      <c r="AU121" s="18" t="s">
        <v>85</v>
      </c>
      <c r="AY121" s="18" t="s">
        <v>182</v>
      </c>
      <c r="BE121" s="154">
        <f t="shared" si="4"/>
        <v>0</v>
      </c>
      <c r="BF121" s="154">
        <f t="shared" si="5"/>
        <v>0</v>
      </c>
      <c r="BG121" s="154">
        <f t="shared" si="6"/>
        <v>0</v>
      </c>
      <c r="BH121" s="154">
        <f t="shared" si="7"/>
        <v>0</v>
      </c>
      <c r="BI121" s="154">
        <f t="shared" si="8"/>
        <v>0</v>
      </c>
      <c r="BJ121" s="18" t="s">
        <v>20</v>
      </c>
      <c r="BK121" s="154">
        <f t="shared" si="9"/>
        <v>0</v>
      </c>
      <c r="BL121" s="18" t="s">
        <v>434</v>
      </c>
      <c r="BM121" s="18" t="s">
        <v>803</v>
      </c>
    </row>
    <row r="122" spans="2:65" s="1" customFormat="1" ht="22.5" customHeight="1">
      <c r="B122" s="145"/>
      <c r="C122" s="155" t="s">
        <v>187</v>
      </c>
      <c r="D122" s="155" t="s">
        <v>327</v>
      </c>
      <c r="E122" s="156" t="s">
        <v>804</v>
      </c>
      <c r="F122" s="226" t="s">
        <v>805</v>
      </c>
      <c r="G122" s="226"/>
      <c r="H122" s="226"/>
      <c r="I122" s="226"/>
      <c r="J122" s="157" t="s">
        <v>562</v>
      </c>
      <c r="K122" s="158">
        <v>28</v>
      </c>
      <c r="L122" s="227"/>
      <c r="M122" s="227"/>
      <c r="N122" s="227">
        <f t="shared" si="0"/>
        <v>0</v>
      </c>
      <c r="O122" s="220"/>
      <c r="P122" s="220"/>
      <c r="Q122" s="220"/>
      <c r="R122" s="150"/>
      <c r="T122" s="151" t="s">
        <v>5</v>
      </c>
      <c r="U122" s="41" t="s">
        <v>39</v>
      </c>
      <c r="V122" s="152">
        <v>0</v>
      </c>
      <c r="W122" s="152">
        <f t="shared" si="1"/>
        <v>0</v>
      </c>
      <c r="X122" s="152">
        <v>3.8999999999999999E-4</v>
      </c>
      <c r="Y122" s="152">
        <f t="shared" si="2"/>
        <v>1.0919999999999999E-2</v>
      </c>
      <c r="Z122" s="152">
        <v>0</v>
      </c>
      <c r="AA122" s="153">
        <f t="shared" si="3"/>
        <v>0</v>
      </c>
      <c r="AR122" s="18" t="s">
        <v>799</v>
      </c>
      <c r="AT122" s="18" t="s">
        <v>327</v>
      </c>
      <c r="AU122" s="18" t="s">
        <v>85</v>
      </c>
      <c r="AY122" s="18" t="s">
        <v>182</v>
      </c>
      <c r="BE122" s="154">
        <f t="shared" si="4"/>
        <v>0</v>
      </c>
      <c r="BF122" s="154">
        <f t="shared" si="5"/>
        <v>0</v>
      </c>
      <c r="BG122" s="154">
        <f t="shared" si="6"/>
        <v>0</v>
      </c>
      <c r="BH122" s="154">
        <f t="shared" si="7"/>
        <v>0</v>
      </c>
      <c r="BI122" s="154">
        <f t="shared" si="8"/>
        <v>0</v>
      </c>
      <c r="BJ122" s="18" t="s">
        <v>20</v>
      </c>
      <c r="BK122" s="154">
        <f t="shared" si="9"/>
        <v>0</v>
      </c>
      <c r="BL122" s="18" t="s">
        <v>799</v>
      </c>
      <c r="BM122" s="18" t="s">
        <v>806</v>
      </c>
    </row>
    <row r="123" spans="2:65" s="1" customFormat="1" ht="31.5" customHeight="1">
      <c r="B123" s="145"/>
      <c r="C123" s="146" t="s">
        <v>199</v>
      </c>
      <c r="D123" s="146" t="s">
        <v>183</v>
      </c>
      <c r="E123" s="147" t="s">
        <v>807</v>
      </c>
      <c r="F123" s="219" t="s">
        <v>808</v>
      </c>
      <c r="G123" s="219"/>
      <c r="H123" s="219"/>
      <c r="I123" s="219"/>
      <c r="J123" s="148" t="s">
        <v>562</v>
      </c>
      <c r="K123" s="149">
        <v>12</v>
      </c>
      <c r="L123" s="220"/>
      <c r="M123" s="220"/>
      <c r="N123" s="220">
        <f t="shared" si="0"/>
        <v>0</v>
      </c>
      <c r="O123" s="220"/>
      <c r="P123" s="220"/>
      <c r="Q123" s="220"/>
      <c r="R123" s="150"/>
      <c r="T123" s="151" t="s">
        <v>5</v>
      </c>
      <c r="U123" s="41" t="s">
        <v>39</v>
      </c>
      <c r="V123" s="152">
        <v>0.67500000000000004</v>
      </c>
      <c r="W123" s="152">
        <f t="shared" si="1"/>
        <v>8.1000000000000014</v>
      </c>
      <c r="X123" s="152">
        <v>0</v>
      </c>
      <c r="Y123" s="152">
        <f t="shared" si="2"/>
        <v>0</v>
      </c>
      <c r="Z123" s="152">
        <v>0</v>
      </c>
      <c r="AA123" s="153">
        <f t="shared" si="3"/>
        <v>0</v>
      </c>
      <c r="AR123" s="18" t="s">
        <v>434</v>
      </c>
      <c r="AT123" s="18" t="s">
        <v>183</v>
      </c>
      <c r="AU123" s="18" t="s">
        <v>85</v>
      </c>
      <c r="AY123" s="18" t="s">
        <v>182</v>
      </c>
      <c r="BE123" s="154">
        <f t="shared" si="4"/>
        <v>0</v>
      </c>
      <c r="BF123" s="154">
        <f t="shared" si="5"/>
        <v>0</v>
      </c>
      <c r="BG123" s="154">
        <f t="shared" si="6"/>
        <v>0</v>
      </c>
      <c r="BH123" s="154">
        <f t="shared" si="7"/>
        <v>0</v>
      </c>
      <c r="BI123" s="154">
        <f t="shared" si="8"/>
        <v>0</v>
      </c>
      <c r="BJ123" s="18" t="s">
        <v>20</v>
      </c>
      <c r="BK123" s="154">
        <f t="shared" si="9"/>
        <v>0</v>
      </c>
      <c r="BL123" s="18" t="s">
        <v>434</v>
      </c>
      <c r="BM123" s="18" t="s">
        <v>809</v>
      </c>
    </row>
    <row r="124" spans="2:65" s="1" customFormat="1" ht="22.5" customHeight="1">
      <c r="B124" s="145"/>
      <c r="C124" s="155" t="s">
        <v>203</v>
      </c>
      <c r="D124" s="155" t="s">
        <v>327</v>
      </c>
      <c r="E124" s="156" t="s">
        <v>810</v>
      </c>
      <c r="F124" s="226" t="s">
        <v>811</v>
      </c>
      <c r="G124" s="226"/>
      <c r="H124" s="226"/>
      <c r="I124" s="226"/>
      <c r="J124" s="157" t="s">
        <v>812</v>
      </c>
      <c r="K124" s="158">
        <v>12</v>
      </c>
      <c r="L124" s="227"/>
      <c r="M124" s="227"/>
      <c r="N124" s="227">
        <f t="shared" si="0"/>
        <v>0</v>
      </c>
      <c r="O124" s="220"/>
      <c r="P124" s="220"/>
      <c r="Q124" s="220"/>
      <c r="R124" s="150"/>
      <c r="T124" s="151" t="s">
        <v>5</v>
      </c>
      <c r="U124" s="41" t="s">
        <v>39</v>
      </c>
      <c r="V124" s="152">
        <v>0</v>
      </c>
      <c r="W124" s="152">
        <f t="shared" si="1"/>
        <v>0</v>
      </c>
      <c r="X124" s="152">
        <v>0</v>
      </c>
      <c r="Y124" s="152">
        <f t="shared" si="2"/>
        <v>0</v>
      </c>
      <c r="Z124" s="152">
        <v>0</v>
      </c>
      <c r="AA124" s="153">
        <f t="shared" si="3"/>
        <v>0</v>
      </c>
      <c r="AR124" s="18" t="s">
        <v>641</v>
      </c>
      <c r="AT124" s="18" t="s">
        <v>327</v>
      </c>
      <c r="AU124" s="18" t="s">
        <v>85</v>
      </c>
      <c r="AY124" s="18" t="s">
        <v>182</v>
      </c>
      <c r="BE124" s="154">
        <f t="shared" si="4"/>
        <v>0</v>
      </c>
      <c r="BF124" s="154">
        <f t="shared" si="5"/>
        <v>0</v>
      </c>
      <c r="BG124" s="154">
        <f t="shared" si="6"/>
        <v>0</v>
      </c>
      <c r="BH124" s="154">
        <f t="shared" si="7"/>
        <v>0</v>
      </c>
      <c r="BI124" s="154">
        <f t="shared" si="8"/>
        <v>0</v>
      </c>
      <c r="BJ124" s="18" t="s">
        <v>20</v>
      </c>
      <c r="BK124" s="154">
        <f t="shared" si="9"/>
        <v>0</v>
      </c>
      <c r="BL124" s="18" t="s">
        <v>434</v>
      </c>
      <c r="BM124" s="18" t="s">
        <v>813</v>
      </c>
    </row>
    <row r="125" spans="2:65" s="1" customFormat="1" ht="31.5" customHeight="1">
      <c r="B125" s="145"/>
      <c r="C125" s="146" t="s">
        <v>207</v>
      </c>
      <c r="D125" s="146" t="s">
        <v>183</v>
      </c>
      <c r="E125" s="147" t="s">
        <v>814</v>
      </c>
      <c r="F125" s="219" t="s">
        <v>815</v>
      </c>
      <c r="G125" s="219"/>
      <c r="H125" s="219"/>
      <c r="I125" s="219"/>
      <c r="J125" s="148" t="s">
        <v>445</v>
      </c>
      <c r="K125" s="149">
        <v>61</v>
      </c>
      <c r="L125" s="220"/>
      <c r="M125" s="220"/>
      <c r="N125" s="220">
        <f t="shared" si="0"/>
        <v>0</v>
      </c>
      <c r="O125" s="220"/>
      <c r="P125" s="220"/>
      <c r="Q125" s="220"/>
      <c r="R125" s="150"/>
      <c r="T125" s="151" t="s">
        <v>5</v>
      </c>
      <c r="U125" s="41" t="s">
        <v>39</v>
      </c>
      <c r="V125" s="152">
        <v>0.44</v>
      </c>
      <c r="W125" s="152">
        <f t="shared" si="1"/>
        <v>26.84</v>
      </c>
      <c r="X125" s="152">
        <v>0</v>
      </c>
      <c r="Y125" s="152">
        <f t="shared" si="2"/>
        <v>0</v>
      </c>
      <c r="Z125" s="152">
        <v>0</v>
      </c>
      <c r="AA125" s="153">
        <f t="shared" si="3"/>
        <v>0</v>
      </c>
      <c r="AR125" s="18" t="s">
        <v>434</v>
      </c>
      <c r="AT125" s="18" t="s">
        <v>183</v>
      </c>
      <c r="AU125" s="18" t="s">
        <v>85</v>
      </c>
      <c r="AY125" s="18" t="s">
        <v>182</v>
      </c>
      <c r="BE125" s="154">
        <f t="shared" si="4"/>
        <v>0</v>
      </c>
      <c r="BF125" s="154">
        <f t="shared" si="5"/>
        <v>0</v>
      </c>
      <c r="BG125" s="154">
        <f t="shared" si="6"/>
        <v>0</v>
      </c>
      <c r="BH125" s="154">
        <f t="shared" si="7"/>
        <v>0</v>
      </c>
      <c r="BI125" s="154">
        <f t="shared" si="8"/>
        <v>0</v>
      </c>
      <c r="BJ125" s="18" t="s">
        <v>20</v>
      </c>
      <c r="BK125" s="154">
        <f t="shared" si="9"/>
        <v>0</v>
      </c>
      <c r="BL125" s="18" t="s">
        <v>434</v>
      </c>
      <c r="BM125" s="18" t="s">
        <v>816</v>
      </c>
    </row>
    <row r="126" spans="2:65" s="1" customFormat="1" ht="31.5" customHeight="1">
      <c r="B126" s="145"/>
      <c r="C126" s="155" t="s">
        <v>211</v>
      </c>
      <c r="D126" s="155" t="s">
        <v>327</v>
      </c>
      <c r="E126" s="156" t="s">
        <v>817</v>
      </c>
      <c r="F126" s="226" t="s">
        <v>818</v>
      </c>
      <c r="G126" s="226"/>
      <c r="H126" s="226"/>
      <c r="I126" s="226"/>
      <c r="J126" s="157" t="s">
        <v>445</v>
      </c>
      <c r="K126" s="158">
        <v>61</v>
      </c>
      <c r="L126" s="227"/>
      <c r="M126" s="227"/>
      <c r="N126" s="227">
        <f t="shared" si="0"/>
        <v>0</v>
      </c>
      <c r="O126" s="220"/>
      <c r="P126" s="220"/>
      <c r="Q126" s="220"/>
      <c r="R126" s="150"/>
      <c r="T126" s="151" t="s">
        <v>5</v>
      </c>
      <c r="U126" s="41" t="s">
        <v>39</v>
      </c>
      <c r="V126" s="152">
        <v>0</v>
      </c>
      <c r="W126" s="152">
        <f t="shared" si="1"/>
        <v>0</v>
      </c>
      <c r="X126" s="152">
        <v>0</v>
      </c>
      <c r="Y126" s="152">
        <f t="shared" si="2"/>
        <v>0</v>
      </c>
      <c r="Z126" s="152">
        <v>0</v>
      </c>
      <c r="AA126" s="153">
        <f t="shared" si="3"/>
        <v>0</v>
      </c>
      <c r="AR126" s="18" t="s">
        <v>641</v>
      </c>
      <c r="AT126" s="18" t="s">
        <v>327</v>
      </c>
      <c r="AU126" s="18" t="s">
        <v>85</v>
      </c>
      <c r="AY126" s="18" t="s">
        <v>182</v>
      </c>
      <c r="BE126" s="154">
        <f t="shared" si="4"/>
        <v>0</v>
      </c>
      <c r="BF126" s="154">
        <f t="shared" si="5"/>
        <v>0</v>
      </c>
      <c r="BG126" s="154">
        <f t="shared" si="6"/>
        <v>0</v>
      </c>
      <c r="BH126" s="154">
        <f t="shared" si="7"/>
        <v>0</v>
      </c>
      <c r="BI126" s="154">
        <f t="shared" si="8"/>
        <v>0</v>
      </c>
      <c r="BJ126" s="18" t="s">
        <v>20</v>
      </c>
      <c r="BK126" s="154">
        <f t="shared" si="9"/>
        <v>0</v>
      </c>
      <c r="BL126" s="18" t="s">
        <v>434</v>
      </c>
      <c r="BM126" s="18" t="s">
        <v>819</v>
      </c>
    </row>
    <row r="127" spans="2:65" s="1" customFormat="1" ht="22.5" customHeight="1">
      <c r="B127" s="145"/>
      <c r="C127" s="146" t="s">
        <v>215</v>
      </c>
      <c r="D127" s="146" t="s">
        <v>183</v>
      </c>
      <c r="E127" s="147" t="s">
        <v>820</v>
      </c>
      <c r="F127" s="219" t="s">
        <v>821</v>
      </c>
      <c r="G127" s="219"/>
      <c r="H127" s="219"/>
      <c r="I127" s="219"/>
      <c r="J127" s="148" t="s">
        <v>562</v>
      </c>
      <c r="K127" s="149">
        <v>14</v>
      </c>
      <c r="L127" s="220"/>
      <c r="M127" s="220"/>
      <c r="N127" s="220">
        <f t="shared" si="0"/>
        <v>0</v>
      </c>
      <c r="O127" s="220"/>
      <c r="P127" s="220"/>
      <c r="Q127" s="220"/>
      <c r="R127" s="150"/>
      <c r="T127" s="151" t="s">
        <v>5</v>
      </c>
      <c r="U127" s="41" t="s">
        <v>39</v>
      </c>
      <c r="V127" s="152">
        <v>0.15</v>
      </c>
      <c r="W127" s="152">
        <f t="shared" si="1"/>
        <v>2.1</v>
      </c>
      <c r="X127" s="152">
        <v>0</v>
      </c>
      <c r="Y127" s="152">
        <f t="shared" si="2"/>
        <v>0</v>
      </c>
      <c r="Z127" s="152">
        <v>0</v>
      </c>
      <c r="AA127" s="153">
        <f t="shared" si="3"/>
        <v>0</v>
      </c>
      <c r="AR127" s="18" t="s">
        <v>434</v>
      </c>
      <c r="AT127" s="18" t="s">
        <v>183</v>
      </c>
      <c r="AU127" s="18" t="s">
        <v>85</v>
      </c>
      <c r="AY127" s="18" t="s">
        <v>182</v>
      </c>
      <c r="BE127" s="154">
        <f t="shared" si="4"/>
        <v>0</v>
      </c>
      <c r="BF127" s="154">
        <f t="shared" si="5"/>
        <v>0</v>
      </c>
      <c r="BG127" s="154">
        <f t="shared" si="6"/>
        <v>0</v>
      </c>
      <c r="BH127" s="154">
        <f t="shared" si="7"/>
        <v>0</v>
      </c>
      <c r="BI127" s="154">
        <f t="shared" si="8"/>
        <v>0</v>
      </c>
      <c r="BJ127" s="18" t="s">
        <v>20</v>
      </c>
      <c r="BK127" s="154">
        <f t="shared" si="9"/>
        <v>0</v>
      </c>
      <c r="BL127" s="18" t="s">
        <v>434</v>
      </c>
      <c r="BM127" s="18" t="s">
        <v>822</v>
      </c>
    </row>
    <row r="128" spans="2:65" s="1" customFormat="1" ht="22.5" customHeight="1">
      <c r="B128" s="145"/>
      <c r="C128" s="155" t="s">
        <v>24</v>
      </c>
      <c r="D128" s="155" t="s">
        <v>327</v>
      </c>
      <c r="E128" s="156" t="s">
        <v>823</v>
      </c>
      <c r="F128" s="226" t="s">
        <v>824</v>
      </c>
      <c r="G128" s="226"/>
      <c r="H128" s="226"/>
      <c r="I128" s="226"/>
      <c r="J128" s="157" t="s">
        <v>562</v>
      </c>
      <c r="K128" s="158">
        <v>14</v>
      </c>
      <c r="L128" s="227"/>
      <c r="M128" s="227"/>
      <c r="N128" s="227">
        <f t="shared" si="0"/>
        <v>0</v>
      </c>
      <c r="O128" s="220"/>
      <c r="P128" s="220"/>
      <c r="Q128" s="220"/>
      <c r="R128" s="150"/>
      <c r="T128" s="151" t="s">
        <v>5</v>
      </c>
      <c r="U128" s="41" t="s">
        <v>39</v>
      </c>
      <c r="V128" s="152">
        <v>0</v>
      </c>
      <c r="W128" s="152">
        <f t="shared" si="1"/>
        <v>0</v>
      </c>
      <c r="X128" s="152">
        <v>2.7999999999999998E-4</v>
      </c>
      <c r="Y128" s="152">
        <f t="shared" si="2"/>
        <v>3.9199999999999999E-3</v>
      </c>
      <c r="Z128" s="152">
        <v>0</v>
      </c>
      <c r="AA128" s="153">
        <f t="shared" si="3"/>
        <v>0</v>
      </c>
      <c r="AR128" s="18" t="s">
        <v>799</v>
      </c>
      <c r="AT128" s="18" t="s">
        <v>327</v>
      </c>
      <c r="AU128" s="18" t="s">
        <v>85</v>
      </c>
      <c r="AY128" s="18" t="s">
        <v>182</v>
      </c>
      <c r="BE128" s="154">
        <f t="shared" si="4"/>
        <v>0</v>
      </c>
      <c r="BF128" s="154">
        <f t="shared" si="5"/>
        <v>0</v>
      </c>
      <c r="BG128" s="154">
        <f t="shared" si="6"/>
        <v>0</v>
      </c>
      <c r="BH128" s="154">
        <f t="shared" si="7"/>
        <v>0</v>
      </c>
      <c r="BI128" s="154">
        <f t="shared" si="8"/>
        <v>0</v>
      </c>
      <c r="BJ128" s="18" t="s">
        <v>20</v>
      </c>
      <c r="BK128" s="154">
        <f t="shared" si="9"/>
        <v>0</v>
      </c>
      <c r="BL128" s="18" t="s">
        <v>799</v>
      </c>
      <c r="BM128" s="18" t="s">
        <v>825</v>
      </c>
    </row>
    <row r="129" spans="2:65" s="1" customFormat="1" ht="22.5" customHeight="1">
      <c r="B129" s="145"/>
      <c r="C129" s="146" t="s">
        <v>222</v>
      </c>
      <c r="D129" s="146" t="s">
        <v>183</v>
      </c>
      <c r="E129" s="147" t="s">
        <v>826</v>
      </c>
      <c r="F129" s="219" t="s">
        <v>827</v>
      </c>
      <c r="G129" s="219"/>
      <c r="H129" s="219"/>
      <c r="I129" s="219"/>
      <c r="J129" s="148" t="s">
        <v>445</v>
      </c>
      <c r="K129" s="149">
        <v>630</v>
      </c>
      <c r="L129" s="220"/>
      <c r="M129" s="220"/>
      <c r="N129" s="220">
        <f t="shared" si="0"/>
        <v>0</v>
      </c>
      <c r="O129" s="220"/>
      <c r="P129" s="220"/>
      <c r="Q129" s="220"/>
      <c r="R129" s="150"/>
      <c r="T129" s="151" t="s">
        <v>5</v>
      </c>
      <c r="U129" s="41" t="s">
        <v>39</v>
      </c>
      <c r="V129" s="152">
        <v>0.14000000000000001</v>
      </c>
      <c r="W129" s="152">
        <f t="shared" si="1"/>
        <v>88.2</v>
      </c>
      <c r="X129" s="152">
        <v>0</v>
      </c>
      <c r="Y129" s="152">
        <f t="shared" si="2"/>
        <v>0</v>
      </c>
      <c r="Z129" s="152">
        <v>0</v>
      </c>
      <c r="AA129" s="153">
        <f t="shared" si="3"/>
        <v>0</v>
      </c>
      <c r="AR129" s="18" t="s">
        <v>434</v>
      </c>
      <c r="AT129" s="18" t="s">
        <v>183</v>
      </c>
      <c r="AU129" s="18" t="s">
        <v>85</v>
      </c>
      <c r="AY129" s="18" t="s">
        <v>182</v>
      </c>
      <c r="BE129" s="154">
        <f t="shared" si="4"/>
        <v>0</v>
      </c>
      <c r="BF129" s="154">
        <f t="shared" si="5"/>
        <v>0</v>
      </c>
      <c r="BG129" s="154">
        <f t="shared" si="6"/>
        <v>0</v>
      </c>
      <c r="BH129" s="154">
        <f t="shared" si="7"/>
        <v>0</v>
      </c>
      <c r="BI129" s="154">
        <f t="shared" si="8"/>
        <v>0</v>
      </c>
      <c r="BJ129" s="18" t="s">
        <v>20</v>
      </c>
      <c r="BK129" s="154">
        <f t="shared" si="9"/>
        <v>0</v>
      </c>
      <c r="BL129" s="18" t="s">
        <v>434</v>
      </c>
      <c r="BM129" s="18" t="s">
        <v>828</v>
      </c>
    </row>
    <row r="130" spans="2:65" s="1" customFormat="1" ht="31.5" customHeight="1">
      <c r="B130" s="145"/>
      <c r="C130" s="155" t="s">
        <v>226</v>
      </c>
      <c r="D130" s="155" t="s">
        <v>327</v>
      </c>
      <c r="E130" s="156" t="s">
        <v>829</v>
      </c>
      <c r="F130" s="226" t="s">
        <v>830</v>
      </c>
      <c r="G130" s="226"/>
      <c r="H130" s="226"/>
      <c r="I130" s="226"/>
      <c r="J130" s="157" t="s">
        <v>445</v>
      </c>
      <c r="K130" s="158">
        <v>630</v>
      </c>
      <c r="L130" s="227"/>
      <c r="M130" s="227"/>
      <c r="N130" s="227">
        <f t="shared" si="0"/>
        <v>0</v>
      </c>
      <c r="O130" s="220"/>
      <c r="P130" s="220"/>
      <c r="Q130" s="220"/>
      <c r="R130" s="150"/>
      <c r="T130" s="151" t="s">
        <v>5</v>
      </c>
      <c r="U130" s="41" t="s">
        <v>39</v>
      </c>
      <c r="V130" s="152">
        <v>0</v>
      </c>
      <c r="W130" s="152">
        <f t="shared" si="1"/>
        <v>0</v>
      </c>
      <c r="X130" s="152">
        <v>2.1000000000000001E-4</v>
      </c>
      <c r="Y130" s="152">
        <f t="shared" si="2"/>
        <v>0.1323</v>
      </c>
      <c r="Z130" s="152">
        <v>0</v>
      </c>
      <c r="AA130" s="153">
        <f t="shared" si="3"/>
        <v>0</v>
      </c>
      <c r="AR130" s="18" t="s">
        <v>799</v>
      </c>
      <c r="AT130" s="18" t="s">
        <v>327</v>
      </c>
      <c r="AU130" s="18" t="s">
        <v>85</v>
      </c>
      <c r="AY130" s="18" t="s">
        <v>182</v>
      </c>
      <c r="BE130" s="154">
        <f t="shared" si="4"/>
        <v>0</v>
      </c>
      <c r="BF130" s="154">
        <f t="shared" si="5"/>
        <v>0</v>
      </c>
      <c r="BG130" s="154">
        <f t="shared" si="6"/>
        <v>0</v>
      </c>
      <c r="BH130" s="154">
        <f t="shared" si="7"/>
        <v>0</v>
      </c>
      <c r="BI130" s="154">
        <f t="shared" si="8"/>
        <v>0</v>
      </c>
      <c r="BJ130" s="18" t="s">
        <v>20</v>
      </c>
      <c r="BK130" s="154">
        <f t="shared" si="9"/>
        <v>0</v>
      </c>
      <c r="BL130" s="18" t="s">
        <v>799</v>
      </c>
      <c r="BM130" s="18" t="s">
        <v>831</v>
      </c>
    </row>
    <row r="131" spans="2:65" s="1" customFormat="1" ht="22.5" customHeight="1">
      <c r="B131" s="145"/>
      <c r="C131" s="146" t="s">
        <v>230</v>
      </c>
      <c r="D131" s="146" t="s">
        <v>183</v>
      </c>
      <c r="E131" s="147" t="s">
        <v>832</v>
      </c>
      <c r="F131" s="219" t="s">
        <v>833</v>
      </c>
      <c r="G131" s="219"/>
      <c r="H131" s="219"/>
      <c r="I131" s="219"/>
      <c r="J131" s="148" t="s">
        <v>562</v>
      </c>
      <c r="K131" s="149">
        <v>1</v>
      </c>
      <c r="L131" s="220"/>
      <c r="M131" s="220"/>
      <c r="N131" s="220">
        <f t="shared" si="0"/>
        <v>0</v>
      </c>
      <c r="O131" s="220"/>
      <c r="P131" s="220"/>
      <c r="Q131" s="220"/>
      <c r="R131" s="150"/>
      <c r="T131" s="151" t="s">
        <v>5</v>
      </c>
      <c r="U131" s="41" t="s">
        <v>39</v>
      </c>
      <c r="V131" s="152">
        <v>0.56499999999999995</v>
      </c>
      <c r="W131" s="152">
        <f t="shared" si="1"/>
        <v>0.56499999999999995</v>
      </c>
      <c r="X131" s="152">
        <v>0</v>
      </c>
      <c r="Y131" s="152">
        <f t="shared" si="2"/>
        <v>0</v>
      </c>
      <c r="Z131" s="152">
        <v>0</v>
      </c>
      <c r="AA131" s="153">
        <f t="shared" si="3"/>
        <v>0</v>
      </c>
      <c r="AR131" s="18" t="s">
        <v>434</v>
      </c>
      <c r="AT131" s="18" t="s">
        <v>183</v>
      </c>
      <c r="AU131" s="18" t="s">
        <v>85</v>
      </c>
      <c r="AY131" s="18" t="s">
        <v>182</v>
      </c>
      <c r="BE131" s="154">
        <f t="shared" si="4"/>
        <v>0</v>
      </c>
      <c r="BF131" s="154">
        <f t="shared" si="5"/>
        <v>0</v>
      </c>
      <c r="BG131" s="154">
        <f t="shared" si="6"/>
        <v>0</v>
      </c>
      <c r="BH131" s="154">
        <f t="shared" si="7"/>
        <v>0</v>
      </c>
      <c r="BI131" s="154">
        <f t="shared" si="8"/>
        <v>0</v>
      </c>
      <c r="BJ131" s="18" t="s">
        <v>20</v>
      </c>
      <c r="BK131" s="154">
        <f t="shared" si="9"/>
        <v>0</v>
      </c>
      <c r="BL131" s="18" t="s">
        <v>434</v>
      </c>
      <c r="BM131" s="18" t="s">
        <v>834</v>
      </c>
    </row>
    <row r="132" spans="2:65" s="1" customFormat="1" ht="31.5" customHeight="1">
      <c r="B132" s="145"/>
      <c r="C132" s="155" t="s">
        <v>234</v>
      </c>
      <c r="D132" s="155" t="s">
        <v>327</v>
      </c>
      <c r="E132" s="156" t="s">
        <v>835</v>
      </c>
      <c r="F132" s="226" t="s">
        <v>836</v>
      </c>
      <c r="G132" s="226"/>
      <c r="H132" s="226"/>
      <c r="I132" s="226"/>
      <c r="J132" s="157" t="s">
        <v>445</v>
      </c>
      <c r="K132" s="158">
        <v>2</v>
      </c>
      <c r="L132" s="227"/>
      <c r="M132" s="227"/>
      <c r="N132" s="227">
        <f t="shared" si="0"/>
        <v>0</v>
      </c>
      <c r="O132" s="220"/>
      <c r="P132" s="220"/>
      <c r="Q132" s="220"/>
      <c r="R132" s="150"/>
      <c r="T132" s="151" t="s">
        <v>5</v>
      </c>
      <c r="U132" s="41" t="s">
        <v>39</v>
      </c>
      <c r="V132" s="152">
        <v>0</v>
      </c>
      <c r="W132" s="152">
        <f t="shared" si="1"/>
        <v>0</v>
      </c>
      <c r="X132" s="152">
        <v>6.6899999999999998E-3</v>
      </c>
      <c r="Y132" s="152">
        <f t="shared" si="2"/>
        <v>1.338E-2</v>
      </c>
      <c r="Z132" s="152">
        <v>0</v>
      </c>
      <c r="AA132" s="153">
        <f t="shared" si="3"/>
        <v>0</v>
      </c>
      <c r="AR132" s="18" t="s">
        <v>799</v>
      </c>
      <c r="AT132" s="18" t="s">
        <v>327</v>
      </c>
      <c r="AU132" s="18" t="s">
        <v>85</v>
      </c>
      <c r="AY132" s="18" t="s">
        <v>182</v>
      </c>
      <c r="BE132" s="154">
        <f t="shared" si="4"/>
        <v>0</v>
      </c>
      <c r="BF132" s="154">
        <f t="shared" si="5"/>
        <v>0</v>
      </c>
      <c r="BG132" s="154">
        <f t="shared" si="6"/>
        <v>0</v>
      </c>
      <c r="BH132" s="154">
        <f t="shared" si="7"/>
        <v>0</v>
      </c>
      <c r="BI132" s="154">
        <f t="shared" si="8"/>
        <v>0</v>
      </c>
      <c r="BJ132" s="18" t="s">
        <v>20</v>
      </c>
      <c r="BK132" s="154">
        <f t="shared" si="9"/>
        <v>0</v>
      </c>
      <c r="BL132" s="18" t="s">
        <v>799</v>
      </c>
      <c r="BM132" s="18" t="s">
        <v>837</v>
      </c>
    </row>
    <row r="133" spans="2:65" s="1" customFormat="1" ht="22.5" customHeight="1">
      <c r="B133" s="145"/>
      <c r="C133" s="146" t="s">
        <v>11</v>
      </c>
      <c r="D133" s="146" t="s">
        <v>183</v>
      </c>
      <c r="E133" s="147" t="s">
        <v>838</v>
      </c>
      <c r="F133" s="219" t="s">
        <v>839</v>
      </c>
      <c r="G133" s="219"/>
      <c r="H133" s="219"/>
      <c r="I133" s="219"/>
      <c r="J133" s="148" t="s">
        <v>562</v>
      </c>
      <c r="K133" s="149">
        <v>1</v>
      </c>
      <c r="L133" s="220"/>
      <c r="M133" s="220"/>
      <c r="N133" s="220">
        <f t="shared" si="0"/>
        <v>0</v>
      </c>
      <c r="O133" s="220"/>
      <c r="P133" s="220"/>
      <c r="Q133" s="220"/>
      <c r="R133" s="150"/>
      <c r="T133" s="151" t="s">
        <v>5</v>
      </c>
      <c r="U133" s="41" t="s">
        <v>39</v>
      </c>
      <c r="V133" s="152">
        <v>0.27800000000000002</v>
      </c>
      <c r="W133" s="152">
        <f t="shared" si="1"/>
        <v>0.27800000000000002</v>
      </c>
      <c r="X133" s="152">
        <v>0</v>
      </c>
      <c r="Y133" s="152">
        <f t="shared" si="2"/>
        <v>0</v>
      </c>
      <c r="Z133" s="152">
        <v>0</v>
      </c>
      <c r="AA133" s="153">
        <f t="shared" si="3"/>
        <v>0</v>
      </c>
      <c r="AR133" s="18" t="s">
        <v>434</v>
      </c>
      <c r="AT133" s="18" t="s">
        <v>183</v>
      </c>
      <c r="AU133" s="18" t="s">
        <v>85</v>
      </c>
      <c r="AY133" s="18" t="s">
        <v>182</v>
      </c>
      <c r="BE133" s="154">
        <f t="shared" si="4"/>
        <v>0</v>
      </c>
      <c r="BF133" s="154">
        <f t="shared" si="5"/>
        <v>0</v>
      </c>
      <c r="BG133" s="154">
        <f t="shared" si="6"/>
        <v>0</v>
      </c>
      <c r="BH133" s="154">
        <f t="shared" si="7"/>
        <v>0</v>
      </c>
      <c r="BI133" s="154">
        <f t="shared" si="8"/>
        <v>0</v>
      </c>
      <c r="BJ133" s="18" t="s">
        <v>20</v>
      </c>
      <c r="BK133" s="154">
        <f t="shared" si="9"/>
        <v>0</v>
      </c>
      <c r="BL133" s="18" t="s">
        <v>434</v>
      </c>
      <c r="BM133" s="18" t="s">
        <v>840</v>
      </c>
    </row>
    <row r="134" spans="2:65" s="1" customFormat="1" ht="22.5" customHeight="1">
      <c r="B134" s="145"/>
      <c r="C134" s="146" t="s">
        <v>241</v>
      </c>
      <c r="D134" s="146" t="s">
        <v>183</v>
      </c>
      <c r="E134" s="147" t="s">
        <v>841</v>
      </c>
      <c r="F134" s="219" t="s">
        <v>842</v>
      </c>
      <c r="G134" s="219"/>
      <c r="H134" s="219"/>
      <c r="I134" s="219"/>
      <c r="J134" s="148" t="s">
        <v>562</v>
      </c>
      <c r="K134" s="149">
        <v>1</v>
      </c>
      <c r="L134" s="220"/>
      <c r="M134" s="220"/>
      <c r="N134" s="220">
        <f t="shared" si="0"/>
        <v>0</v>
      </c>
      <c r="O134" s="220"/>
      <c r="P134" s="220"/>
      <c r="Q134" s="220"/>
      <c r="R134" s="150"/>
      <c r="T134" s="151" t="s">
        <v>5</v>
      </c>
      <c r="U134" s="41" t="s">
        <v>39</v>
      </c>
      <c r="V134" s="152">
        <v>0.03</v>
      </c>
      <c r="W134" s="152">
        <f t="shared" si="1"/>
        <v>0.03</v>
      </c>
      <c r="X134" s="152">
        <v>0</v>
      </c>
      <c r="Y134" s="152">
        <f t="shared" si="2"/>
        <v>0</v>
      </c>
      <c r="Z134" s="152">
        <v>0</v>
      </c>
      <c r="AA134" s="153">
        <f t="shared" si="3"/>
        <v>0</v>
      </c>
      <c r="AR134" s="18" t="s">
        <v>434</v>
      </c>
      <c r="AT134" s="18" t="s">
        <v>183</v>
      </c>
      <c r="AU134" s="18" t="s">
        <v>85</v>
      </c>
      <c r="AY134" s="18" t="s">
        <v>182</v>
      </c>
      <c r="BE134" s="154">
        <f t="shared" si="4"/>
        <v>0</v>
      </c>
      <c r="BF134" s="154">
        <f t="shared" si="5"/>
        <v>0</v>
      </c>
      <c r="BG134" s="154">
        <f t="shared" si="6"/>
        <v>0</v>
      </c>
      <c r="BH134" s="154">
        <f t="shared" si="7"/>
        <v>0</v>
      </c>
      <c r="BI134" s="154">
        <f t="shared" si="8"/>
        <v>0</v>
      </c>
      <c r="BJ134" s="18" t="s">
        <v>20</v>
      </c>
      <c r="BK134" s="154">
        <f t="shared" si="9"/>
        <v>0</v>
      </c>
      <c r="BL134" s="18" t="s">
        <v>434</v>
      </c>
      <c r="BM134" s="18" t="s">
        <v>843</v>
      </c>
    </row>
    <row r="135" spans="2:65" s="1" customFormat="1" ht="22.5" customHeight="1">
      <c r="B135" s="145"/>
      <c r="C135" s="155" t="s">
        <v>245</v>
      </c>
      <c r="D135" s="155" t="s">
        <v>327</v>
      </c>
      <c r="E135" s="156" t="s">
        <v>844</v>
      </c>
      <c r="F135" s="226" t="s">
        <v>845</v>
      </c>
      <c r="G135" s="226"/>
      <c r="H135" s="226"/>
      <c r="I135" s="226"/>
      <c r="J135" s="157" t="s">
        <v>537</v>
      </c>
      <c r="K135" s="158">
        <v>1</v>
      </c>
      <c r="L135" s="227"/>
      <c r="M135" s="227"/>
      <c r="N135" s="227">
        <f t="shared" si="0"/>
        <v>0</v>
      </c>
      <c r="O135" s="220"/>
      <c r="P135" s="220"/>
      <c r="Q135" s="220"/>
      <c r="R135" s="150"/>
      <c r="T135" s="151" t="s">
        <v>5</v>
      </c>
      <c r="U135" s="41" t="s">
        <v>39</v>
      </c>
      <c r="V135" s="152">
        <v>0</v>
      </c>
      <c r="W135" s="152">
        <f t="shared" si="1"/>
        <v>0</v>
      </c>
      <c r="X135" s="152">
        <v>0</v>
      </c>
      <c r="Y135" s="152">
        <f t="shared" si="2"/>
        <v>0</v>
      </c>
      <c r="Z135" s="152">
        <v>0</v>
      </c>
      <c r="AA135" s="153">
        <f t="shared" si="3"/>
        <v>0</v>
      </c>
      <c r="AR135" s="18" t="s">
        <v>641</v>
      </c>
      <c r="AT135" s="18" t="s">
        <v>327</v>
      </c>
      <c r="AU135" s="18" t="s">
        <v>85</v>
      </c>
      <c r="AY135" s="18" t="s">
        <v>182</v>
      </c>
      <c r="BE135" s="154">
        <f t="shared" si="4"/>
        <v>0</v>
      </c>
      <c r="BF135" s="154">
        <f t="shared" si="5"/>
        <v>0</v>
      </c>
      <c r="BG135" s="154">
        <f t="shared" si="6"/>
        <v>0</v>
      </c>
      <c r="BH135" s="154">
        <f t="shared" si="7"/>
        <v>0</v>
      </c>
      <c r="BI135" s="154">
        <f t="shared" si="8"/>
        <v>0</v>
      </c>
      <c r="BJ135" s="18" t="s">
        <v>20</v>
      </c>
      <c r="BK135" s="154">
        <f t="shared" si="9"/>
        <v>0</v>
      </c>
      <c r="BL135" s="18" t="s">
        <v>434</v>
      </c>
      <c r="BM135" s="18" t="s">
        <v>846</v>
      </c>
    </row>
    <row r="136" spans="2:65" s="1" customFormat="1" ht="31.5" customHeight="1">
      <c r="B136" s="145"/>
      <c r="C136" s="146" t="s">
        <v>250</v>
      </c>
      <c r="D136" s="146" t="s">
        <v>183</v>
      </c>
      <c r="E136" s="147" t="s">
        <v>847</v>
      </c>
      <c r="F136" s="219" t="s">
        <v>848</v>
      </c>
      <c r="G136" s="219"/>
      <c r="H136" s="219"/>
      <c r="I136" s="219"/>
      <c r="J136" s="148" t="s">
        <v>562</v>
      </c>
      <c r="K136" s="149">
        <v>1</v>
      </c>
      <c r="L136" s="220"/>
      <c r="M136" s="220"/>
      <c r="N136" s="220">
        <f t="shared" si="0"/>
        <v>0</v>
      </c>
      <c r="O136" s="220"/>
      <c r="P136" s="220"/>
      <c r="Q136" s="220"/>
      <c r="R136" s="150"/>
      <c r="T136" s="151" t="s">
        <v>5</v>
      </c>
      <c r="U136" s="41" t="s">
        <v>39</v>
      </c>
      <c r="V136" s="152">
        <v>1.8140000000000001</v>
      </c>
      <c r="W136" s="152">
        <f t="shared" si="1"/>
        <v>1.8140000000000001</v>
      </c>
      <c r="X136" s="152">
        <v>0</v>
      </c>
      <c r="Y136" s="152">
        <f t="shared" si="2"/>
        <v>0</v>
      </c>
      <c r="Z136" s="152">
        <v>0</v>
      </c>
      <c r="AA136" s="153">
        <f t="shared" si="3"/>
        <v>0</v>
      </c>
      <c r="AR136" s="18" t="s">
        <v>434</v>
      </c>
      <c r="AT136" s="18" t="s">
        <v>183</v>
      </c>
      <c r="AU136" s="18" t="s">
        <v>85</v>
      </c>
      <c r="AY136" s="18" t="s">
        <v>182</v>
      </c>
      <c r="BE136" s="154">
        <f t="shared" si="4"/>
        <v>0</v>
      </c>
      <c r="BF136" s="154">
        <f t="shared" si="5"/>
        <v>0</v>
      </c>
      <c r="BG136" s="154">
        <f t="shared" si="6"/>
        <v>0</v>
      </c>
      <c r="BH136" s="154">
        <f t="shared" si="7"/>
        <v>0</v>
      </c>
      <c r="BI136" s="154">
        <f t="shared" si="8"/>
        <v>0</v>
      </c>
      <c r="BJ136" s="18" t="s">
        <v>20</v>
      </c>
      <c r="BK136" s="154">
        <f t="shared" si="9"/>
        <v>0</v>
      </c>
      <c r="BL136" s="18" t="s">
        <v>434</v>
      </c>
      <c r="BM136" s="18" t="s">
        <v>849</v>
      </c>
    </row>
    <row r="137" spans="2:65" s="1" customFormat="1" ht="22.5" customHeight="1">
      <c r="B137" s="145"/>
      <c r="C137" s="155" t="s">
        <v>254</v>
      </c>
      <c r="D137" s="155" t="s">
        <v>327</v>
      </c>
      <c r="E137" s="156" t="s">
        <v>850</v>
      </c>
      <c r="F137" s="226" t="s">
        <v>851</v>
      </c>
      <c r="G137" s="226"/>
      <c r="H137" s="226"/>
      <c r="I137" s="226"/>
      <c r="J137" s="157" t="s">
        <v>248</v>
      </c>
      <c r="K137" s="158">
        <v>0.01</v>
      </c>
      <c r="L137" s="227"/>
      <c r="M137" s="227"/>
      <c r="N137" s="227">
        <f t="shared" si="0"/>
        <v>0</v>
      </c>
      <c r="O137" s="220"/>
      <c r="P137" s="220"/>
      <c r="Q137" s="220"/>
      <c r="R137" s="150"/>
      <c r="T137" s="151" t="s">
        <v>5</v>
      </c>
      <c r="U137" s="41" t="s">
        <v>39</v>
      </c>
      <c r="V137" s="152">
        <v>0</v>
      </c>
      <c r="W137" s="152">
        <f t="shared" si="1"/>
        <v>0</v>
      </c>
      <c r="X137" s="152">
        <v>1</v>
      </c>
      <c r="Y137" s="152">
        <f t="shared" si="2"/>
        <v>0.01</v>
      </c>
      <c r="Z137" s="152">
        <v>0</v>
      </c>
      <c r="AA137" s="153">
        <f t="shared" si="3"/>
        <v>0</v>
      </c>
      <c r="AR137" s="18" t="s">
        <v>799</v>
      </c>
      <c r="AT137" s="18" t="s">
        <v>327</v>
      </c>
      <c r="AU137" s="18" t="s">
        <v>85</v>
      </c>
      <c r="AY137" s="18" t="s">
        <v>182</v>
      </c>
      <c r="BE137" s="154">
        <f t="shared" si="4"/>
        <v>0</v>
      </c>
      <c r="BF137" s="154">
        <f t="shared" si="5"/>
        <v>0</v>
      </c>
      <c r="BG137" s="154">
        <f t="shared" si="6"/>
        <v>0</v>
      </c>
      <c r="BH137" s="154">
        <f t="shared" si="7"/>
        <v>0</v>
      </c>
      <c r="BI137" s="154">
        <f t="shared" si="8"/>
        <v>0</v>
      </c>
      <c r="BJ137" s="18" t="s">
        <v>20</v>
      </c>
      <c r="BK137" s="154">
        <f t="shared" si="9"/>
        <v>0</v>
      </c>
      <c r="BL137" s="18" t="s">
        <v>799</v>
      </c>
      <c r="BM137" s="18" t="s">
        <v>852</v>
      </c>
    </row>
    <row r="138" spans="2:65" s="1" customFormat="1" ht="22.5" customHeight="1">
      <c r="B138" s="145"/>
      <c r="C138" s="146" t="s">
        <v>259</v>
      </c>
      <c r="D138" s="146" t="s">
        <v>183</v>
      </c>
      <c r="E138" s="147" t="s">
        <v>853</v>
      </c>
      <c r="F138" s="219" t="s">
        <v>854</v>
      </c>
      <c r="G138" s="219"/>
      <c r="H138" s="219"/>
      <c r="I138" s="219"/>
      <c r="J138" s="148" t="s">
        <v>562</v>
      </c>
      <c r="K138" s="149">
        <v>1</v>
      </c>
      <c r="L138" s="220"/>
      <c r="M138" s="220"/>
      <c r="N138" s="220">
        <f t="shared" si="0"/>
        <v>0</v>
      </c>
      <c r="O138" s="220"/>
      <c r="P138" s="220"/>
      <c r="Q138" s="220"/>
      <c r="R138" s="150"/>
      <c r="T138" s="151" t="s">
        <v>5</v>
      </c>
      <c r="U138" s="41" t="s">
        <v>39</v>
      </c>
      <c r="V138" s="152">
        <v>2.1989999999999998</v>
      </c>
      <c r="W138" s="152">
        <f t="shared" si="1"/>
        <v>2.1989999999999998</v>
      </c>
      <c r="X138" s="152">
        <v>0</v>
      </c>
      <c r="Y138" s="152">
        <f t="shared" si="2"/>
        <v>0</v>
      </c>
      <c r="Z138" s="152">
        <v>0</v>
      </c>
      <c r="AA138" s="153">
        <f t="shared" si="3"/>
        <v>0</v>
      </c>
      <c r="AR138" s="18" t="s">
        <v>434</v>
      </c>
      <c r="AT138" s="18" t="s">
        <v>183</v>
      </c>
      <c r="AU138" s="18" t="s">
        <v>85</v>
      </c>
      <c r="AY138" s="18" t="s">
        <v>182</v>
      </c>
      <c r="BE138" s="154">
        <f t="shared" si="4"/>
        <v>0</v>
      </c>
      <c r="BF138" s="154">
        <f t="shared" si="5"/>
        <v>0</v>
      </c>
      <c r="BG138" s="154">
        <f t="shared" si="6"/>
        <v>0</v>
      </c>
      <c r="BH138" s="154">
        <f t="shared" si="7"/>
        <v>0</v>
      </c>
      <c r="BI138" s="154">
        <f t="shared" si="8"/>
        <v>0</v>
      </c>
      <c r="BJ138" s="18" t="s">
        <v>20</v>
      </c>
      <c r="BK138" s="154">
        <f t="shared" si="9"/>
        <v>0</v>
      </c>
      <c r="BL138" s="18" t="s">
        <v>434</v>
      </c>
      <c r="BM138" s="18" t="s">
        <v>855</v>
      </c>
    </row>
    <row r="139" spans="2:65" s="1" customFormat="1" ht="31.5" customHeight="1">
      <c r="B139" s="145"/>
      <c r="C139" s="146" t="s">
        <v>10</v>
      </c>
      <c r="D139" s="146" t="s">
        <v>183</v>
      </c>
      <c r="E139" s="147" t="s">
        <v>856</v>
      </c>
      <c r="F139" s="219" t="s">
        <v>857</v>
      </c>
      <c r="G139" s="219"/>
      <c r="H139" s="219"/>
      <c r="I139" s="219"/>
      <c r="J139" s="148" t="s">
        <v>562</v>
      </c>
      <c r="K139" s="149">
        <v>77</v>
      </c>
      <c r="L139" s="220"/>
      <c r="M139" s="220"/>
      <c r="N139" s="220">
        <f t="shared" si="0"/>
        <v>0</v>
      </c>
      <c r="O139" s="220"/>
      <c r="P139" s="220"/>
      <c r="Q139" s="220"/>
      <c r="R139" s="150"/>
      <c r="T139" s="151" t="s">
        <v>5</v>
      </c>
      <c r="U139" s="41" t="s">
        <v>39</v>
      </c>
      <c r="V139" s="152">
        <v>5.0999999999999997E-2</v>
      </c>
      <c r="W139" s="152">
        <f t="shared" si="1"/>
        <v>3.9269999999999996</v>
      </c>
      <c r="X139" s="152">
        <v>0</v>
      </c>
      <c r="Y139" s="152">
        <f t="shared" si="2"/>
        <v>0</v>
      </c>
      <c r="Z139" s="152">
        <v>0</v>
      </c>
      <c r="AA139" s="153">
        <f t="shared" si="3"/>
        <v>0</v>
      </c>
      <c r="AR139" s="18" t="s">
        <v>434</v>
      </c>
      <c r="AT139" s="18" t="s">
        <v>183</v>
      </c>
      <c r="AU139" s="18" t="s">
        <v>85</v>
      </c>
      <c r="AY139" s="18" t="s">
        <v>182</v>
      </c>
      <c r="BE139" s="154">
        <f t="shared" si="4"/>
        <v>0</v>
      </c>
      <c r="BF139" s="154">
        <f t="shared" si="5"/>
        <v>0</v>
      </c>
      <c r="BG139" s="154">
        <f t="shared" si="6"/>
        <v>0</v>
      </c>
      <c r="BH139" s="154">
        <f t="shared" si="7"/>
        <v>0</v>
      </c>
      <c r="BI139" s="154">
        <f t="shared" si="8"/>
        <v>0</v>
      </c>
      <c r="BJ139" s="18" t="s">
        <v>20</v>
      </c>
      <c r="BK139" s="154">
        <f t="shared" si="9"/>
        <v>0</v>
      </c>
      <c r="BL139" s="18" t="s">
        <v>434</v>
      </c>
      <c r="BM139" s="18" t="s">
        <v>858</v>
      </c>
    </row>
    <row r="140" spans="2:65" s="1" customFormat="1" ht="31.5" customHeight="1">
      <c r="B140" s="145"/>
      <c r="C140" s="146" t="s">
        <v>266</v>
      </c>
      <c r="D140" s="146" t="s">
        <v>183</v>
      </c>
      <c r="E140" s="147" t="s">
        <v>859</v>
      </c>
      <c r="F140" s="219" t="s">
        <v>860</v>
      </c>
      <c r="G140" s="219"/>
      <c r="H140" s="219"/>
      <c r="I140" s="219"/>
      <c r="J140" s="148" t="s">
        <v>562</v>
      </c>
      <c r="K140" s="149">
        <v>8</v>
      </c>
      <c r="L140" s="220"/>
      <c r="M140" s="220"/>
      <c r="N140" s="220">
        <f t="shared" si="0"/>
        <v>0</v>
      </c>
      <c r="O140" s="220"/>
      <c r="P140" s="220"/>
      <c r="Q140" s="220"/>
      <c r="R140" s="150"/>
      <c r="T140" s="151" t="s">
        <v>5</v>
      </c>
      <c r="U140" s="41" t="s">
        <v>39</v>
      </c>
      <c r="V140" s="152">
        <v>0.17899999999999999</v>
      </c>
      <c r="W140" s="152">
        <f t="shared" si="1"/>
        <v>1.4319999999999999</v>
      </c>
      <c r="X140" s="152">
        <v>0</v>
      </c>
      <c r="Y140" s="152">
        <f t="shared" si="2"/>
        <v>0</v>
      </c>
      <c r="Z140" s="152">
        <v>0</v>
      </c>
      <c r="AA140" s="153">
        <f t="shared" si="3"/>
        <v>0</v>
      </c>
      <c r="AR140" s="18" t="s">
        <v>434</v>
      </c>
      <c r="AT140" s="18" t="s">
        <v>183</v>
      </c>
      <c r="AU140" s="18" t="s">
        <v>85</v>
      </c>
      <c r="AY140" s="18" t="s">
        <v>182</v>
      </c>
      <c r="BE140" s="154">
        <f t="shared" si="4"/>
        <v>0</v>
      </c>
      <c r="BF140" s="154">
        <f t="shared" si="5"/>
        <v>0</v>
      </c>
      <c r="BG140" s="154">
        <f t="shared" si="6"/>
        <v>0</v>
      </c>
      <c r="BH140" s="154">
        <f t="shared" si="7"/>
        <v>0</v>
      </c>
      <c r="BI140" s="154">
        <f t="shared" si="8"/>
        <v>0</v>
      </c>
      <c r="BJ140" s="18" t="s">
        <v>20</v>
      </c>
      <c r="BK140" s="154">
        <f t="shared" si="9"/>
        <v>0</v>
      </c>
      <c r="BL140" s="18" t="s">
        <v>434</v>
      </c>
      <c r="BM140" s="18" t="s">
        <v>861</v>
      </c>
    </row>
    <row r="141" spans="2:65" s="1" customFormat="1" ht="31.5" customHeight="1">
      <c r="B141" s="145"/>
      <c r="C141" s="146" t="s">
        <v>270</v>
      </c>
      <c r="D141" s="146" t="s">
        <v>183</v>
      </c>
      <c r="E141" s="147" t="s">
        <v>862</v>
      </c>
      <c r="F141" s="219" t="s">
        <v>863</v>
      </c>
      <c r="G141" s="219"/>
      <c r="H141" s="219"/>
      <c r="I141" s="219"/>
      <c r="J141" s="148" t="s">
        <v>562</v>
      </c>
      <c r="K141" s="149">
        <v>3</v>
      </c>
      <c r="L141" s="220"/>
      <c r="M141" s="220"/>
      <c r="N141" s="220">
        <f t="shared" si="0"/>
        <v>0</v>
      </c>
      <c r="O141" s="220"/>
      <c r="P141" s="220"/>
      <c r="Q141" s="220"/>
      <c r="R141" s="150"/>
      <c r="T141" s="151" t="s">
        <v>5</v>
      </c>
      <c r="U141" s="41" t="s">
        <v>39</v>
      </c>
      <c r="V141" s="152">
        <v>0.26400000000000001</v>
      </c>
      <c r="W141" s="152">
        <f t="shared" si="1"/>
        <v>0.79200000000000004</v>
      </c>
      <c r="X141" s="152">
        <v>0</v>
      </c>
      <c r="Y141" s="152">
        <f t="shared" si="2"/>
        <v>0</v>
      </c>
      <c r="Z141" s="152">
        <v>0</v>
      </c>
      <c r="AA141" s="153">
        <f t="shared" si="3"/>
        <v>0</v>
      </c>
      <c r="AR141" s="18" t="s">
        <v>434</v>
      </c>
      <c r="AT141" s="18" t="s">
        <v>183</v>
      </c>
      <c r="AU141" s="18" t="s">
        <v>85</v>
      </c>
      <c r="AY141" s="18" t="s">
        <v>182</v>
      </c>
      <c r="BE141" s="154">
        <f t="shared" si="4"/>
        <v>0</v>
      </c>
      <c r="BF141" s="154">
        <f t="shared" si="5"/>
        <v>0</v>
      </c>
      <c r="BG141" s="154">
        <f t="shared" si="6"/>
        <v>0</v>
      </c>
      <c r="BH141" s="154">
        <f t="shared" si="7"/>
        <v>0</v>
      </c>
      <c r="BI141" s="154">
        <f t="shared" si="8"/>
        <v>0</v>
      </c>
      <c r="BJ141" s="18" t="s">
        <v>20</v>
      </c>
      <c r="BK141" s="154">
        <f t="shared" si="9"/>
        <v>0</v>
      </c>
      <c r="BL141" s="18" t="s">
        <v>434</v>
      </c>
      <c r="BM141" s="18" t="s">
        <v>864</v>
      </c>
    </row>
    <row r="142" spans="2:65" s="1" customFormat="1" ht="31.5" customHeight="1">
      <c r="B142" s="145"/>
      <c r="C142" s="146" t="s">
        <v>274</v>
      </c>
      <c r="D142" s="146" t="s">
        <v>183</v>
      </c>
      <c r="E142" s="147" t="s">
        <v>865</v>
      </c>
      <c r="F142" s="219" t="s">
        <v>866</v>
      </c>
      <c r="G142" s="219"/>
      <c r="H142" s="219"/>
      <c r="I142" s="219"/>
      <c r="J142" s="148" t="s">
        <v>562</v>
      </c>
      <c r="K142" s="149">
        <v>9</v>
      </c>
      <c r="L142" s="220"/>
      <c r="M142" s="220"/>
      <c r="N142" s="220">
        <f t="shared" si="0"/>
        <v>0</v>
      </c>
      <c r="O142" s="220"/>
      <c r="P142" s="220"/>
      <c r="Q142" s="220"/>
      <c r="R142" s="150"/>
      <c r="T142" s="151" t="s">
        <v>5</v>
      </c>
      <c r="U142" s="41" t="s">
        <v>39</v>
      </c>
      <c r="V142" s="152">
        <v>0.33700000000000002</v>
      </c>
      <c r="W142" s="152">
        <f t="shared" si="1"/>
        <v>3.0330000000000004</v>
      </c>
      <c r="X142" s="152">
        <v>0</v>
      </c>
      <c r="Y142" s="152">
        <f t="shared" si="2"/>
        <v>0</v>
      </c>
      <c r="Z142" s="152">
        <v>0</v>
      </c>
      <c r="AA142" s="153">
        <f t="shared" si="3"/>
        <v>0</v>
      </c>
      <c r="AR142" s="18" t="s">
        <v>434</v>
      </c>
      <c r="AT142" s="18" t="s">
        <v>183</v>
      </c>
      <c r="AU142" s="18" t="s">
        <v>85</v>
      </c>
      <c r="AY142" s="18" t="s">
        <v>182</v>
      </c>
      <c r="BE142" s="154">
        <f t="shared" si="4"/>
        <v>0</v>
      </c>
      <c r="BF142" s="154">
        <f t="shared" si="5"/>
        <v>0</v>
      </c>
      <c r="BG142" s="154">
        <f t="shared" si="6"/>
        <v>0</v>
      </c>
      <c r="BH142" s="154">
        <f t="shared" si="7"/>
        <v>0</v>
      </c>
      <c r="BI142" s="154">
        <f t="shared" si="8"/>
        <v>0</v>
      </c>
      <c r="BJ142" s="18" t="s">
        <v>20</v>
      </c>
      <c r="BK142" s="154">
        <f t="shared" si="9"/>
        <v>0</v>
      </c>
      <c r="BL142" s="18" t="s">
        <v>434</v>
      </c>
      <c r="BM142" s="18" t="s">
        <v>867</v>
      </c>
    </row>
    <row r="143" spans="2:65" s="1" customFormat="1" ht="31.5" customHeight="1">
      <c r="B143" s="145"/>
      <c r="C143" s="146" t="s">
        <v>278</v>
      </c>
      <c r="D143" s="146" t="s">
        <v>183</v>
      </c>
      <c r="E143" s="147" t="s">
        <v>868</v>
      </c>
      <c r="F143" s="219" t="s">
        <v>869</v>
      </c>
      <c r="G143" s="219"/>
      <c r="H143" s="219"/>
      <c r="I143" s="219"/>
      <c r="J143" s="148" t="s">
        <v>562</v>
      </c>
      <c r="K143" s="149">
        <v>16</v>
      </c>
      <c r="L143" s="220"/>
      <c r="M143" s="220"/>
      <c r="N143" s="220">
        <f t="shared" si="0"/>
        <v>0</v>
      </c>
      <c r="O143" s="220"/>
      <c r="P143" s="220"/>
      <c r="Q143" s="220"/>
      <c r="R143" s="150"/>
      <c r="T143" s="151" t="s">
        <v>5</v>
      </c>
      <c r="U143" s="41" t="s">
        <v>39</v>
      </c>
      <c r="V143" s="152">
        <v>0.39</v>
      </c>
      <c r="W143" s="152">
        <f t="shared" si="1"/>
        <v>6.24</v>
      </c>
      <c r="X143" s="152">
        <v>0</v>
      </c>
      <c r="Y143" s="152">
        <f t="shared" si="2"/>
        <v>0</v>
      </c>
      <c r="Z143" s="152">
        <v>0</v>
      </c>
      <c r="AA143" s="153">
        <f t="shared" si="3"/>
        <v>0</v>
      </c>
      <c r="AR143" s="18" t="s">
        <v>434</v>
      </c>
      <c r="AT143" s="18" t="s">
        <v>183</v>
      </c>
      <c r="AU143" s="18" t="s">
        <v>85</v>
      </c>
      <c r="AY143" s="18" t="s">
        <v>182</v>
      </c>
      <c r="BE143" s="154">
        <f t="shared" si="4"/>
        <v>0</v>
      </c>
      <c r="BF143" s="154">
        <f t="shared" si="5"/>
        <v>0</v>
      </c>
      <c r="BG143" s="154">
        <f t="shared" si="6"/>
        <v>0</v>
      </c>
      <c r="BH143" s="154">
        <f t="shared" si="7"/>
        <v>0</v>
      </c>
      <c r="BI143" s="154">
        <f t="shared" si="8"/>
        <v>0</v>
      </c>
      <c r="BJ143" s="18" t="s">
        <v>20</v>
      </c>
      <c r="BK143" s="154">
        <f t="shared" si="9"/>
        <v>0</v>
      </c>
      <c r="BL143" s="18" t="s">
        <v>434</v>
      </c>
      <c r="BM143" s="18" t="s">
        <v>870</v>
      </c>
    </row>
    <row r="144" spans="2:65" s="1" customFormat="1" ht="22.5" customHeight="1">
      <c r="B144" s="145"/>
      <c r="C144" s="155" t="s">
        <v>282</v>
      </c>
      <c r="D144" s="155" t="s">
        <v>327</v>
      </c>
      <c r="E144" s="156" t="s">
        <v>871</v>
      </c>
      <c r="F144" s="226" t="s">
        <v>872</v>
      </c>
      <c r="G144" s="226"/>
      <c r="H144" s="226"/>
      <c r="I144" s="226"/>
      <c r="J144" s="157" t="s">
        <v>562</v>
      </c>
      <c r="K144" s="158">
        <v>2</v>
      </c>
      <c r="L144" s="227"/>
      <c r="M144" s="227"/>
      <c r="N144" s="227">
        <f t="shared" si="0"/>
        <v>0</v>
      </c>
      <c r="O144" s="220"/>
      <c r="P144" s="220"/>
      <c r="Q144" s="220"/>
      <c r="R144" s="150"/>
      <c r="T144" s="151" t="s">
        <v>5</v>
      </c>
      <c r="U144" s="41" t="s">
        <v>39</v>
      </c>
      <c r="V144" s="152">
        <v>0</v>
      </c>
      <c r="W144" s="152">
        <f t="shared" si="1"/>
        <v>0</v>
      </c>
      <c r="X144" s="152">
        <v>0</v>
      </c>
      <c r="Y144" s="152">
        <f t="shared" si="2"/>
        <v>0</v>
      </c>
      <c r="Z144" s="152">
        <v>0</v>
      </c>
      <c r="AA144" s="153">
        <f t="shared" si="3"/>
        <v>0</v>
      </c>
      <c r="AR144" s="18" t="s">
        <v>641</v>
      </c>
      <c r="AT144" s="18" t="s">
        <v>327</v>
      </c>
      <c r="AU144" s="18" t="s">
        <v>85</v>
      </c>
      <c r="AY144" s="18" t="s">
        <v>182</v>
      </c>
      <c r="BE144" s="154">
        <f t="shared" si="4"/>
        <v>0</v>
      </c>
      <c r="BF144" s="154">
        <f t="shared" si="5"/>
        <v>0</v>
      </c>
      <c r="BG144" s="154">
        <f t="shared" si="6"/>
        <v>0</v>
      </c>
      <c r="BH144" s="154">
        <f t="shared" si="7"/>
        <v>0</v>
      </c>
      <c r="BI144" s="154">
        <f t="shared" si="8"/>
        <v>0</v>
      </c>
      <c r="BJ144" s="18" t="s">
        <v>20</v>
      </c>
      <c r="BK144" s="154">
        <f t="shared" si="9"/>
        <v>0</v>
      </c>
      <c r="BL144" s="18" t="s">
        <v>434</v>
      </c>
      <c r="BM144" s="18" t="s">
        <v>873</v>
      </c>
    </row>
    <row r="145" spans="2:65" s="1" customFormat="1" ht="22.5" customHeight="1">
      <c r="B145" s="145"/>
      <c r="C145" s="155" t="s">
        <v>286</v>
      </c>
      <c r="D145" s="155" t="s">
        <v>327</v>
      </c>
      <c r="E145" s="156" t="s">
        <v>874</v>
      </c>
      <c r="F145" s="226" t="s">
        <v>875</v>
      </c>
      <c r="G145" s="226"/>
      <c r="H145" s="226"/>
      <c r="I145" s="226"/>
      <c r="J145" s="157" t="s">
        <v>562</v>
      </c>
      <c r="K145" s="158">
        <v>14</v>
      </c>
      <c r="L145" s="227"/>
      <c r="M145" s="227"/>
      <c r="N145" s="227">
        <f t="shared" si="0"/>
        <v>0</v>
      </c>
      <c r="O145" s="220"/>
      <c r="P145" s="220"/>
      <c r="Q145" s="220"/>
      <c r="R145" s="150"/>
      <c r="T145" s="151" t="s">
        <v>5</v>
      </c>
      <c r="U145" s="41" t="s">
        <v>39</v>
      </c>
      <c r="V145" s="152">
        <v>0</v>
      </c>
      <c r="W145" s="152">
        <f t="shared" si="1"/>
        <v>0</v>
      </c>
      <c r="X145" s="152">
        <v>0</v>
      </c>
      <c r="Y145" s="152">
        <f t="shared" si="2"/>
        <v>0</v>
      </c>
      <c r="Z145" s="152">
        <v>0</v>
      </c>
      <c r="AA145" s="153">
        <f t="shared" si="3"/>
        <v>0</v>
      </c>
      <c r="AR145" s="18" t="s">
        <v>641</v>
      </c>
      <c r="AT145" s="18" t="s">
        <v>327</v>
      </c>
      <c r="AU145" s="18" t="s">
        <v>85</v>
      </c>
      <c r="AY145" s="18" t="s">
        <v>182</v>
      </c>
      <c r="BE145" s="154">
        <f t="shared" si="4"/>
        <v>0</v>
      </c>
      <c r="BF145" s="154">
        <f t="shared" si="5"/>
        <v>0</v>
      </c>
      <c r="BG145" s="154">
        <f t="shared" si="6"/>
        <v>0</v>
      </c>
      <c r="BH145" s="154">
        <f t="shared" si="7"/>
        <v>0</v>
      </c>
      <c r="BI145" s="154">
        <f t="shared" si="8"/>
        <v>0</v>
      </c>
      <c r="BJ145" s="18" t="s">
        <v>20</v>
      </c>
      <c r="BK145" s="154">
        <f t="shared" si="9"/>
        <v>0</v>
      </c>
      <c r="BL145" s="18" t="s">
        <v>434</v>
      </c>
      <c r="BM145" s="18" t="s">
        <v>876</v>
      </c>
    </row>
    <row r="146" spans="2:65" s="1" customFormat="1" ht="44.25" customHeight="1">
      <c r="B146" s="145"/>
      <c r="C146" s="146" t="s">
        <v>290</v>
      </c>
      <c r="D146" s="146" t="s">
        <v>183</v>
      </c>
      <c r="E146" s="147" t="s">
        <v>877</v>
      </c>
      <c r="F146" s="219" t="s">
        <v>878</v>
      </c>
      <c r="G146" s="219"/>
      <c r="H146" s="219"/>
      <c r="I146" s="219"/>
      <c r="J146" s="148" t="s">
        <v>562</v>
      </c>
      <c r="K146" s="149">
        <v>10</v>
      </c>
      <c r="L146" s="220"/>
      <c r="M146" s="220"/>
      <c r="N146" s="220">
        <f t="shared" si="0"/>
        <v>0</v>
      </c>
      <c r="O146" s="220"/>
      <c r="P146" s="220"/>
      <c r="Q146" s="220"/>
      <c r="R146" s="150"/>
      <c r="T146" s="151" t="s">
        <v>5</v>
      </c>
      <c r="U146" s="41" t="s">
        <v>39</v>
      </c>
      <c r="V146" s="152">
        <v>0.44</v>
      </c>
      <c r="W146" s="152">
        <f t="shared" si="1"/>
        <v>4.4000000000000004</v>
      </c>
      <c r="X146" s="152">
        <v>0</v>
      </c>
      <c r="Y146" s="152">
        <f t="shared" si="2"/>
        <v>0</v>
      </c>
      <c r="Z146" s="152">
        <v>0</v>
      </c>
      <c r="AA146" s="153">
        <f t="shared" si="3"/>
        <v>0</v>
      </c>
      <c r="AR146" s="18" t="s">
        <v>434</v>
      </c>
      <c r="AT146" s="18" t="s">
        <v>183</v>
      </c>
      <c r="AU146" s="18" t="s">
        <v>85</v>
      </c>
      <c r="AY146" s="18" t="s">
        <v>182</v>
      </c>
      <c r="BE146" s="154">
        <f t="shared" si="4"/>
        <v>0</v>
      </c>
      <c r="BF146" s="154">
        <f t="shared" si="5"/>
        <v>0</v>
      </c>
      <c r="BG146" s="154">
        <f t="shared" si="6"/>
        <v>0</v>
      </c>
      <c r="BH146" s="154">
        <f t="shared" si="7"/>
        <v>0</v>
      </c>
      <c r="BI146" s="154">
        <f t="shared" si="8"/>
        <v>0</v>
      </c>
      <c r="BJ146" s="18" t="s">
        <v>20</v>
      </c>
      <c r="BK146" s="154">
        <f t="shared" si="9"/>
        <v>0</v>
      </c>
      <c r="BL146" s="18" t="s">
        <v>434</v>
      </c>
      <c r="BM146" s="18" t="s">
        <v>879</v>
      </c>
    </row>
    <row r="147" spans="2:65" s="1" customFormat="1" ht="31.5" customHeight="1">
      <c r="B147" s="145"/>
      <c r="C147" s="155" t="s">
        <v>294</v>
      </c>
      <c r="D147" s="155" t="s">
        <v>327</v>
      </c>
      <c r="E147" s="156" t="s">
        <v>880</v>
      </c>
      <c r="F147" s="226" t="s">
        <v>881</v>
      </c>
      <c r="G147" s="226"/>
      <c r="H147" s="226"/>
      <c r="I147" s="226"/>
      <c r="J147" s="157" t="s">
        <v>562</v>
      </c>
      <c r="K147" s="158">
        <v>10</v>
      </c>
      <c r="L147" s="227"/>
      <c r="M147" s="227"/>
      <c r="N147" s="227">
        <f t="shared" si="0"/>
        <v>0</v>
      </c>
      <c r="O147" s="220"/>
      <c r="P147" s="220"/>
      <c r="Q147" s="220"/>
      <c r="R147" s="150"/>
      <c r="T147" s="151" t="s">
        <v>5</v>
      </c>
      <c r="U147" s="41" t="s">
        <v>39</v>
      </c>
      <c r="V147" s="152">
        <v>0</v>
      </c>
      <c r="W147" s="152">
        <f t="shared" si="1"/>
        <v>0</v>
      </c>
      <c r="X147" s="152">
        <v>0</v>
      </c>
      <c r="Y147" s="152">
        <f t="shared" si="2"/>
        <v>0</v>
      </c>
      <c r="Z147" s="152">
        <v>0</v>
      </c>
      <c r="AA147" s="153">
        <f t="shared" si="3"/>
        <v>0</v>
      </c>
      <c r="AR147" s="18" t="s">
        <v>641</v>
      </c>
      <c r="AT147" s="18" t="s">
        <v>327</v>
      </c>
      <c r="AU147" s="18" t="s">
        <v>85</v>
      </c>
      <c r="AY147" s="18" t="s">
        <v>182</v>
      </c>
      <c r="BE147" s="154">
        <f t="shared" si="4"/>
        <v>0</v>
      </c>
      <c r="BF147" s="154">
        <f t="shared" si="5"/>
        <v>0</v>
      </c>
      <c r="BG147" s="154">
        <f t="shared" si="6"/>
        <v>0</v>
      </c>
      <c r="BH147" s="154">
        <f t="shared" si="7"/>
        <v>0</v>
      </c>
      <c r="BI147" s="154">
        <f t="shared" si="8"/>
        <v>0</v>
      </c>
      <c r="BJ147" s="18" t="s">
        <v>20</v>
      </c>
      <c r="BK147" s="154">
        <f t="shared" si="9"/>
        <v>0</v>
      </c>
      <c r="BL147" s="18" t="s">
        <v>434</v>
      </c>
      <c r="BM147" s="18" t="s">
        <v>882</v>
      </c>
    </row>
    <row r="148" spans="2:65" s="1" customFormat="1" ht="31.5" customHeight="1">
      <c r="B148" s="145"/>
      <c r="C148" s="146" t="s">
        <v>298</v>
      </c>
      <c r="D148" s="146" t="s">
        <v>183</v>
      </c>
      <c r="E148" s="147" t="s">
        <v>883</v>
      </c>
      <c r="F148" s="219" t="s">
        <v>884</v>
      </c>
      <c r="G148" s="219"/>
      <c r="H148" s="219"/>
      <c r="I148" s="219"/>
      <c r="J148" s="148" t="s">
        <v>562</v>
      </c>
      <c r="K148" s="149">
        <v>2</v>
      </c>
      <c r="L148" s="220"/>
      <c r="M148" s="220"/>
      <c r="N148" s="220">
        <f t="shared" si="0"/>
        <v>0</v>
      </c>
      <c r="O148" s="220"/>
      <c r="P148" s="220"/>
      <c r="Q148" s="220"/>
      <c r="R148" s="150"/>
      <c r="T148" s="151" t="s">
        <v>5</v>
      </c>
      <c r="U148" s="41" t="s">
        <v>39</v>
      </c>
      <c r="V148" s="152">
        <v>0.56899999999999995</v>
      </c>
      <c r="W148" s="152">
        <f t="shared" si="1"/>
        <v>1.1379999999999999</v>
      </c>
      <c r="X148" s="152">
        <v>0</v>
      </c>
      <c r="Y148" s="152">
        <f t="shared" si="2"/>
        <v>0</v>
      </c>
      <c r="Z148" s="152">
        <v>0</v>
      </c>
      <c r="AA148" s="153">
        <f t="shared" si="3"/>
        <v>0</v>
      </c>
      <c r="AR148" s="18" t="s">
        <v>434</v>
      </c>
      <c r="AT148" s="18" t="s">
        <v>183</v>
      </c>
      <c r="AU148" s="18" t="s">
        <v>85</v>
      </c>
      <c r="AY148" s="18" t="s">
        <v>182</v>
      </c>
      <c r="BE148" s="154">
        <f t="shared" si="4"/>
        <v>0</v>
      </c>
      <c r="BF148" s="154">
        <f t="shared" si="5"/>
        <v>0</v>
      </c>
      <c r="BG148" s="154">
        <f t="shared" si="6"/>
        <v>0</v>
      </c>
      <c r="BH148" s="154">
        <f t="shared" si="7"/>
        <v>0</v>
      </c>
      <c r="BI148" s="154">
        <f t="shared" si="8"/>
        <v>0</v>
      </c>
      <c r="BJ148" s="18" t="s">
        <v>20</v>
      </c>
      <c r="BK148" s="154">
        <f t="shared" si="9"/>
        <v>0</v>
      </c>
      <c r="BL148" s="18" t="s">
        <v>434</v>
      </c>
      <c r="BM148" s="18" t="s">
        <v>885</v>
      </c>
    </row>
    <row r="149" spans="2:65" s="1" customFormat="1" ht="31.5" customHeight="1">
      <c r="B149" s="145"/>
      <c r="C149" s="155" t="s">
        <v>302</v>
      </c>
      <c r="D149" s="155" t="s">
        <v>327</v>
      </c>
      <c r="E149" s="156" t="s">
        <v>886</v>
      </c>
      <c r="F149" s="226" t="s">
        <v>887</v>
      </c>
      <c r="G149" s="226"/>
      <c r="H149" s="226"/>
      <c r="I149" s="226"/>
      <c r="J149" s="157" t="s">
        <v>562</v>
      </c>
      <c r="K149" s="158">
        <v>2</v>
      </c>
      <c r="L149" s="227"/>
      <c r="M149" s="227"/>
      <c r="N149" s="227">
        <f t="shared" si="0"/>
        <v>0</v>
      </c>
      <c r="O149" s="220"/>
      <c r="P149" s="220"/>
      <c r="Q149" s="220"/>
      <c r="R149" s="150"/>
      <c r="T149" s="151" t="s">
        <v>5</v>
      </c>
      <c r="U149" s="41" t="s">
        <v>39</v>
      </c>
      <c r="V149" s="152">
        <v>0</v>
      </c>
      <c r="W149" s="152">
        <f t="shared" si="1"/>
        <v>0</v>
      </c>
      <c r="X149" s="152">
        <v>0</v>
      </c>
      <c r="Y149" s="152">
        <f t="shared" si="2"/>
        <v>0</v>
      </c>
      <c r="Z149" s="152">
        <v>0</v>
      </c>
      <c r="AA149" s="153">
        <f t="shared" si="3"/>
        <v>0</v>
      </c>
      <c r="AR149" s="18" t="s">
        <v>641</v>
      </c>
      <c r="AT149" s="18" t="s">
        <v>327</v>
      </c>
      <c r="AU149" s="18" t="s">
        <v>85</v>
      </c>
      <c r="AY149" s="18" t="s">
        <v>182</v>
      </c>
      <c r="BE149" s="154">
        <f t="shared" si="4"/>
        <v>0</v>
      </c>
      <c r="BF149" s="154">
        <f t="shared" si="5"/>
        <v>0</v>
      </c>
      <c r="BG149" s="154">
        <f t="shared" si="6"/>
        <v>0</v>
      </c>
      <c r="BH149" s="154">
        <f t="shared" si="7"/>
        <v>0</v>
      </c>
      <c r="BI149" s="154">
        <f t="shared" si="8"/>
        <v>0</v>
      </c>
      <c r="BJ149" s="18" t="s">
        <v>20</v>
      </c>
      <c r="BK149" s="154">
        <f t="shared" si="9"/>
        <v>0</v>
      </c>
      <c r="BL149" s="18" t="s">
        <v>434</v>
      </c>
      <c r="BM149" s="18" t="s">
        <v>888</v>
      </c>
    </row>
    <row r="150" spans="2:65" s="1" customFormat="1" ht="22.5" customHeight="1">
      <c r="B150" s="145"/>
      <c r="C150" s="146" t="s">
        <v>306</v>
      </c>
      <c r="D150" s="146" t="s">
        <v>183</v>
      </c>
      <c r="E150" s="147" t="s">
        <v>889</v>
      </c>
      <c r="F150" s="219" t="s">
        <v>890</v>
      </c>
      <c r="G150" s="219"/>
      <c r="H150" s="219"/>
      <c r="I150" s="219"/>
      <c r="J150" s="148" t="s">
        <v>562</v>
      </c>
      <c r="K150" s="149">
        <v>6</v>
      </c>
      <c r="L150" s="220"/>
      <c r="M150" s="220"/>
      <c r="N150" s="220">
        <f t="shared" si="0"/>
        <v>0</v>
      </c>
      <c r="O150" s="220"/>
      <c r="P150" s="220"/>
      <c r="Q150" s="220"/>
      <c r="R150" s="150"/>
      <c r="T150" s="151" t="s">
        <v>5</v>
      </c>
      <c r="U150" s="41" t="s">
        <v>39</v>
      </c>
      <c r="V150" s="152">
        <v>1.6E-2</v>
      </c>
      <c r="W150" s="152">
        <f t="shared" si="1"/>
        <v>9.6000000000000002E-2</v>
      </c>
      <c r="X150" s="152">
        <v>0</v>
      </c>
      <c r="Y150" s="152">
        <f t="shared" si="2"/>
        <v>0</v>
      </c>
      <c r="Z150" s="152">
        <v>0</v>
      </c>
      <c r="AA150" s="153">
        <f t="shared" si="3"/>
        <v>0</v>
      </c>
      <c r="AR150" s="18" t="s">
        <v>434</v>
      </c>
      <c r="AT150" s="18" t="s">
        <v>183</v>
      </c>
      <c r="AU150" s="18" t="s">
        <v>85</v>
      </c>
      <c r="AY150" s="18" t="s">
        <v>182</v>
      </c>
      <c r="BE150" s="154">
        <f t="shared" si="4"/>
        <v>0</v>
      </c>
      <c r="BF150" s="154">
        <f t="shared" si="5"/>
        <v>0</v>
      </c>
      <c r="BG150" s="154">
        <f t="shared" si="6"/>
        <v>0</v>
      </c>
      <c r="BH150" s="154">
        <f t="shared" si="7"/>
        <v>0</v>
      </c>
      <c r="BI150" s="154">
        <f t="shared" si="8"/>
        <v>0</v>
      </c>
      <c r="BJ150" s="18" t="s">
        <v>20</v>
      </c>
      <c r="BK150" s="154">
        <f t="shared" si="9"/>
        <v>0</v>
      </c>
      <c r="BL150" s="18" t="s">
        <v>434</v>
      </c>
      <c r="BM150" s="18" t="s">
        <v>891</v>
      </c>
    </row>
    <row r="151" spans="2:65" s="1" customFormat="1" ht="31.5" customHeight="1">
      <c r="B151" s="145"/>
      <c r="C151" s="155" t="s">
        <v>310</v>
      </c>
      <c r="D151" s="155" t="s">
        <v>327</v>
      </c>
      <c r="E151" s="156" t="s">
        <v>892</v>
      </c>
      <c r="F151" s="226" t="s">
        <v>893</v>
      </c>
      <c r="G151" s="226"/>
      <c r="H151" s="226"/>
      <c r="I151" s="226"/>
      <c r="J151" s="157" t="s">
        <v>562</v>
      </c>
      <c r="K151" s="158">
        <v>3</v>
      </c>
      <c r="L151" s="227"/>
      <c r="M151" s="227"/>
      <c r="N151" s="227">
        <f t="shared" ref="N151:N187" si="10">ROUND(L151*K151,2)</f>
        <v>0</v>
      </c>
      <c r="O151" s="220"/>
      <c r="P151" s="220"/>
      <c r="Q151" s="220"/>
      <c r="R151" s="150"/>
      <c r="T151" s="151" t="s">
        <v>5</v>
      </c>
      <c r="U151" s="41" t="s">
        <v>39</v>
      </c>
      <c r="V151" s="152">
        <v>0</v>
      </c>
      <c r="W151" s="152">
        <f t="shared" ref="W151:W182" si="11">V151*K151</f>
        <v>0</v>
      </c>
      <c r="X151" s="152">
        <v>1.7000000000000001E-4</v>
      </c>
      <c r="Y151" s="152">
        <f t="shared" ref="Y151:Y182" si="12">X151*K151</f>
        <v>5.1000000000000004E-4</v>
      </c>
      <c r="Z151" s="152">
        <v>0</v>
      </c>
      <c r="AA151" s="153">
        <f t="shared" ref="AA151:AA182" si="13">Z151*K151</f>
        <v>0</v>
      </c>
      <c r="AR151" s="18" t="s">
        <v>799</v>
      </c>
      <c r="AT151" s="18" t="s">
        <v>327</v>
      </c>
      <c r="AU151" s="18" t="s">
        <v>85</v>
      </c>
      <c r="AY151" s="18" t="s">
        <v>182</v>
      </c>
      <c r="BE151" s="154">
        <f t="shared" ref="BE151:BE187" si="14">IF(U151="základní",N151,0)</f>
        <v>0</v>
      </c>
      <c r="BF151" s="154">
        <f t="shared" ref="BF151:BF187" si="15">IF(U151="snížená",N151,0)</f>
        <v>0</v>
      </c>
      <c r="BG151" s="154">
        <f t="shared" ref="BG151:BG187" si="16">IF(U151="zákl. přenesená",N151,0)</f>
        <v>0</v>
      </c>
      <c r="BH151" s="154">
        <f t="shared" ref="BH151:BH187" si="17">IF(U151="sníž. přenesená",N151,0)</f>
        <v>0</v>
      </c>
      <c r="BI151" s="154">
        <f t="shared" ref="BI151:BI187" si="18">IF(U151="nulová",N151,0)</f>
        <v>0</v>
      </c>
      <c r="BJ151" s="18" t="s">
        <v>20</v>
      </c>
      <c r="BK151" s="154">
        <f t="shared" ref="BK151:BK187" si="19">ROUND(L151*K151,2)</f>
        <v>0</v>
      </c>
      <c r="BL151" s="18" t="s">
        <v>799</v>
      </c>
      <c r="BM151" s="18" t="s">
        <v>894</v>
      </c>
    </row>
    <row r="152" spans="2:65" s="1" customFormat="1" ht="31.5" customHeight="1">
      <c r="B152" s="145"/>
      <c r="C152" s="155" t="s">
        <v>314</v>
      </c>
      <c r="D152" s="155" t="s">
        <v>327</v>
      </c>
      <c r="E152" s="156" t="s">
        <v>895</v>
      </c>
      <c r="F152" s="226" t="s">
        <v>896</v>
      </c>
      <c r="G152" s="226"/>
      <c r="H152" s="226"/>
      <c r="I152" s="226"/>
      <c r="J152" s="157" t="s">
        <v>562</v>
      </c>
      <c r="K152" s="158">
        <v>3</v>
      </c>
      <c r="L152" s="227"/>
      <c r="M152" s="227"/>
      <c r="N152" s="227">
        <f t="shared" si="10"/>
        <v>0</v>
      </c>
      <c r="O152" s="220"/>
      <c r="P152" s="220"/>
      <c r="Q152" s="220"/>
      <c r="R152" s="150"/>
      <c r="T152" s="151" t="s">
        <v>5</v>
      </c>
      <c r="U152" s="41" t="s">
        <v>39</v>
      </c>
      <c r="V152" s="152">
        <v>0</v>
      </c>
      <c r="W152" s="152">
        <f t="shared" si="11"/>
        <v>0</v>
      </c>
      <c r="X152" s="152">
        <v>1.7000000000000001E-4</v>
      </c>
      <c r="Y152" s="152">
        <f t="shared" si="12"/>
        <v>5.1000000000000004E-4</v>
      </c>
      <c r="Z152" s="152">
        <v>0</v>
      </c>
      <c r="AA152" s="153">
        <f t="shared" si="13"/>
        <v>0</v>
      </c>
      <c r="AR152" s="18" t="s">
        <v>799</v>
      </c>
      <c r="AT152" s="18" t="s">
        <v>327</v>
      </c>
      <c r="AU152" s="18" t="s">
        <v>85</v>
      </c>
      <c r="AY152" s="18" t="s">
        <v>182</v>
      </c>
      <c r="BE152" s="154">
        <f t="shared" si="14"/>
        <v>0</v>
      </c>
      <c r="BF152" s="154">
        <f t="shared" si="15"/>
        <v>0</v>
      </c>
      <c r="BG152" s="154">
        <f t="shared" si="16"/>
        <v>0</v>
      </c>
      <c r="BH152" s="154">
        <f t="shared" si="17"/>
        <v>0</v>
      </c>
      <c r="BI152" s="154">
        <f t="shared" si="18"/>
        <v>0</v>
      </c>
      <c r="BJ152" s="18" t="s">
        <v>20</v>
      </c>
      <c r="BK152" s="154">
        <f t="shared" si="19"/>
        <v>0</v>
      </c>
      <c r="BL152" s="18" t="s">
        <v>799</v>
      </c>
      <c r="BM152" s="18" t="s">
        <v>897</v>
      </c>
    </row>
    <row r="153" spans="2:65" s="1" customFormat="1" ht="31.5" customHeight="1">
      <c r="B153" s="145"/>
      <c r="C153" s="146" t="s">
        <v>318</v>
      </c>
      <c r="D153" s="146" t="s">
        <v>183</v>
      </c>
      <c r="E153" s="147" t="s">
        <v>898</v>
      </c>
      <c r="F153" s="219" t="s">
        <v>899</v>
      </c>
      <c r="G153" s="219"/>
      <c r="H153" s="219"/>
      <c r="I153" s="219"/>
      <c r="J153" s="148" t="s">
        <v>562</v>
      </c>
      <c r="K153" s="149">
        <v>1</v>
      </c>
      <c r="L153" s="220"/>
      <c r="M153" s="220"/>
      <c r="N153" s="220">
        <f t="shared" si="10"/>
        <v>0</v>
      </c>
      <c r="O153" s="220"/>
      <c r="P153" s="220"/>
      <c r="Q153" s="220"/>
      <c r="R153" s="150"/>
      <c r="T153" s="151" t="s">
        <v>5</v>
      </c>
      <c r="U153" s="41" t="s">
        <v>39</v>
      </c>
      <c r="V153" s="152">
        <v>0.86499999999999999</v>
      </c>
      <c r="W153" s="152">
        <f t="shared" si="11"/>
        <v>0.86499999999999999</v>
      </c>
      <c r="X153" s="152">
        <v>0</v>
      </c>
      <c r="Y153" s="152">
        <f t="shared" si="12"/>
        <v>0</v>
      </c>
      <c r="Z153" s="152">
        <v>0</v>
      </c>
      <c r="AA153" s="153">
        <f t="shared" si="13"/>
        <v>0</v>
      </c>
      <c r="AR153" s="18" t="s">
        <v>434</v>
      </c>
      <c r="AT153" s="18" t="s">
        <v>183</v>
      </c>
      <c r="AU153" s="18" t="s">
        <v>85</v>
      </c>
      <c r="AY153" s="18" t="s">
        <v>182</v>
      </c>
      <c r="BE153" s="154">
        <f t="shared" si="14"/>
        <v>0</v>
      </c>
      <c r="BF153" s="154">
        <f t="shared" si="15"/>
        <v>0</v>
      </c>
      <c r="BG153" s="154">
        <f t="shared" si="16"/>
        <v>0</v>
      </c>
      <c r="BH153" s="154">
        <f t="shared" si="17"/>
        <v>0</v>
      </c>
      <c r="BI153" s="154">
        <f t="shared" si="18"/>
        <v>0</v>
      </c>
      <c r="BJ153" s="18" t="s">
        <v>20</v>
      </c>
      <c r="BK153" s="154">
        <f t="shared" si="19"/>
        <v>0</v>
      </c>
      <c r="BL153" s="18" t="s">
        <v>434</v>
      </c>
      <c r="BM153" s="18" t="s">
        <v>900</v>
      </c>
    </row>
    <row r="154" spans="2:65" s="1" customFormat="1" ht="31.5" customHeight="1">
      <c r="B154" s="145"/>
      <c r="C154" s="155" t="s">
        <v>322</v>
      </c>
      <c r="D154" s="155" t="s">
        <v>327</v>
      </c>
      <c r="E154" s="156" t="s">
        <v>901</v>
      </c>
      <c r="F154" s="226" t="s">
        <v>902</v>
      </c>
      <c r="G154" s="226"/>
      <c r="H154" s="226"/>
      <c r="I154" s="226"/>
      <c r="J154" s="157" t="s">
        <v>562</v>
      </c>
      <c r="K154" s="158">
        <v>1</v>
      </c>
      <c r="L154" s="227"/>
      <c r="M154" s="227"/>
      <c r="N154" s="227">
        <f t="shared" si="10"/>
        <v>0</v>
      </c>
      <c r="O154" s="220"/>
      <c r="P154" s="220"/>
      <c r="Q154" s="220"/>
      <c r="R154" s="150"/>
      <c r="T154" s="151" t="s">
        <v>5</v>
      </c>
      <c r="U154" s="41" t="s">
        <v>39</v>
      </c>
      <c r="V154" s="152">
        <v>0</v>
      </c>
      <c r="W154" s="152">
        <f t="shared" si="11"/>
        <v>0</v>
      </c>
      <c r="X154" s="152">
        <v>0</v>
      </c>
      <c r="Y154" s="152">
        <f t="shared" si="12"/>
        <v>0</v>
      </c>
      <c r="Z154" s="152">
        <v>0</v>
      </c>
      <c r="AA154" s="153">
        <f t="shared" si="13"/>
        <v>0</v>
      </c>
      <c r="AR154" s="18" t="s">
        <v>641</v>
      </c>
      <c r="AT154" s="18" t="s">
        <v>327</v>
      </c>
      <c r="AU154" s="18" t="s">
        <v>85</v>
      </c>
      <c r="AY154" s="18" t="s">
        <v>182</v>
      </c>
      <c r="BE154" s="154">
        <f t="shared" si="14"/>
        <v>0</v>
      </c>
      <c r="BF154" s="154">
        <f t="shared" si="15"/>
        <v>0</v>
      </c>
      <c r="BG154" s="154">
        <f t="shared" si="16"/>
        <v>0</v>
      </c>
      <c r="BH154" s="154">
        <f t="shared" si="17"/>
        <v>0</v>
      </c>
      <c r="BI154" s="154">
        <f t="shared" si="18"/>
        <v>0</v>
      </c>
      <c r="BJ154" s="18" t="s">
        <v>20</v>
      </c>
      <c r="BK154" s="154">
        <f t="shared" si="19"/>
        <v>0</v>
      </c>
      <c r="BL154" s="18" t="s">
        <v>434</v>
      </c>
      <c r="BM154" s="18" t="s">
        <v>903</v>
      </c>
    </row>
    <row r="155" spans="2:65" s="1" customFormat="1" ht="31.5" customHeight="1">
      <c r="B155" s="145"/>
      <c r="C155" s="146" t="s">
        <v>326</v>
      </c>
      <c r="D155" s="146" t="s">
        <v>183</v>
      </c>
      <c r="E155" s="147" t="s">
        <v>904</v>
      </c>
      <c r="F155" s="219" t="s">
        <v>905</v>
      </c>
      <c r="G155" s="219"/>
      <c r="H155" s="219"/>
      <c r="I155" s="219"/>
      <c r="J155" s="148" t="s">
        <v>562</v>
      </c>
      <c r="K155" s="149">
        <v>2</v>
      </c>
      <c r="L155" s="220"/>
      <c r="M155" s="220"/>
      <c r="N155" s="220">
        <f t="shared" si="10"/>
        <v>0</v>
      </c>
      <c r="O155" s="220"/>
      <c r="P155" s="220"/>
      <c r="Q155" s="220"/>
      <c r="R155" s="150"/>
      <c r="T155" s="151" t="s">
        <v>5</v>
      </c>
      <c r="U155" s="41" t="s">
        <v>39</v>
      </c>
      <c r="V155" s="152">
        <v>0.47099999999999997</v>
      </c>
      <c r="W155" s="152">
        <f t="shared" si="11"/>
        <v>0.94199999999999995</v>
      </c>
      <c r="X155" s="152">
        <v>0</v>
      </c>
      <c r="Y155" s="152">
        <f t="shared" si="12"/>
        <v>0</v>
      </c>
      <c r="Z155" s="152">
        <v>0</v>
      </c>
      <c r="AA155" s="153">
        <f t="shared" si="13"/>
        <v>0</v>
      </c>
      <c r="AR155" s="18" t="s">
        <v>434</v>
      </c>
      <c r="AT155" s="18" t="s">
        <v>183</v>
      </c>
      <c r="AU155" s="18" t="s">
        <v>85</v>
      </c>
      <c r="AY155" s="18" t="s">
        <v>182</v>
      </c>
      <c r="BE155" s="154">
        <f t="shared" si="14"/>
        <v>0</v>
      </c>
      <c r="BF155" s="154">
        <f t="shared" si="15"/>
        <v>0</v>
      </c>
      <c r="BG155" s="154">
        <f t="shared" si="16"/>
        <v>0</v>
      </c>
      <c r="BH155" s="154">
        <f t="shared" si="17"/>
        <v>0</v>
      </c>
      <c r="BI155" s="154">
        <f t="shared" si="18"/>
        <v>0</v>
      </c>
      <c r="BJ155" s="18" t="s">
        <v>20</v>
      </c>
      <c r="BK155" s="154">
        <f t="shared" si="19"/>
        <v>0</v>
      </c>
      <c r="BL155" s="18" t="s">
        <v>434</v>
      </c>
      <c r="BM155" s="18" t="s">
        <v>906</v>
      </c>
    </row>
    <row r="156" spans="2:65" s="1" customFormat="1" ht="22.5" customHeight="1">
      <c r="B156" s="145"/>
      <c r="C156" s="155" t="s">
        <v>331</v>
      </c>
      <c r="D156" s="155" t="s">
        <v>327</v>
      </c>
      <c r="E156" s="156" t="s">
        <v>907</v>
      </c>
      <c r="F156" s="226" t="s">
        <v>908</v>
      </c>
      <c r="G156" s="226"/>
      <c r="H156" s="226"/>
      <c r="I156" s="226"/>
      <c r="J156" s="157" t="s">
        <v>537</v>
      </c>
      <c r="K156" s="158">
        <v>2</v>
      </c>
      <c r="L156" s="227"/>
      <c r="M156" s="227"/>
      <c r="N156" s="227">
        <f t="shared" si="10"/>
        <v>0</v>
      </c>
      <c r="O156" s="220"/>
      <c r="P156" s="220"/>
      <c r="Q156" s="220"/>
      <c r="R156" s="150"/>
      <c r="T156" s="151" t="s">
        <v>5</v>
      </c>
      <c r="U156" s="41" t="s">
        <v>39</v>
      </c>
      <c r="V156" s="152">
        <v>0</v>
      </c>
      <c r="W156" s="152">
        <f t="shared" si="11"/>
        <v>0</v>
      </c>
      <c r="X156" s="152">
        <v>0</v>
      </c>
      <c r="Y156" s="152">
        <f t="shared" si="12"/>
        <v>0</v>
      </c>
      <c r="Z156" s="152">
        <v>0</v>
      </c>
      <c r="AA156" s="153">
        <f t="shared" si="13"/>
        <v>0</v>
      </c>
      <c r="AR156" s="18" t="s">
        <v>799</v>
      </c>
      <c r="AT156" s="18" t="s">
        <v>327</v>
      </c>
      <c r="AU156" s="18" t="s">
        <v>85</v>
      </c>
      <c r="AY156" s="18" t="s">
        <v>182</v>
      </c>
      <c r="BE156" s="154">
        <f t="shared" si="14"/>
        <v>0</v>
      </c>
      <c r="BF156" s="154">
        <f t="shared" si="15"/>
        <v>0</v>
      </c>
      <c r="BG156" s="154">
        <f t="shared" si="16"/>
        <v>0</v>
      </c>
      <c r="BH156" s="154">
        <f t="shared" si="17"/>
        <v>0</v>
      </c>
      <c r="BI156" s="154">
        <f t="shared" si="18"/>
        <v>0</v>
      </c>
      <c r="BJ156" s="18" t="s">
        <v>20</v>
      </c>
      <c r="BK156" s="154">
        <f t="shared" si="19"/>
        <v>0</v>
      </c>
      <c r="BL156" s="18" t="s">
        <v>799</v>
      </c>
      <c r="BM156" s="18" t="s">
        <v>909</v>
      </c>
    </row>
    <row r="157" spans="2:65" s="1" customFormat="1" ht="31.5" customHeight="1">
      <c r="B157" s="145"/>
      <c r="C157" s="146" t="s">
        <v>335</v>
      </c>
      <c r="D157" s="146" t="s">
        <v>183</v>
      </c>
      <c r="E157" s="147" t="s">
        <v>910</v>
      </c>
      <c r="F157" s="219" t="s">
        <v>911</v>
      </c>
      <c r="G157" s="219"/>
      <c r="H157" s="219"/>
      <c r="I157" s="219"/>
      <c r="J157" s="148" t="s">
        <v>562</v>
      </c>
      <c r="K157" s="149">
        <v>1</v>
      </c>
      <c r="L157" s="220"/>
      <c r="M157" s="220"/>
      <c r="N157" s="220">
        <f t="shared" si="10"/>
        <v>0</v>
      </c>
      <c r="O157" s="220"/>
      <c r="P157" s="220"/>
      <c r="Q157" s="220"/>
      <c r="R157" s="150"/>
      <c r="T157" s="151" t="s">
        <v>5</v>
      </c>
      <c r="U157" s="41" t="s">
        <v>39</v>
      </c>
      <c r="V157" s="152">
        <v>0.37</v>
      </c>
      <c r="W157" s="152">
        <f t="shared" si="11"/>
        <v>0.37</v>
      </c>
      <c r="X157" s="152">
        <v>0</v>
      </c>
      <c r="Y157" s="152">
        <f t="shared" si="12"/>
        <v>0</v>
      </c>
      <c r="Z157" s="152">
        <v>0</v>
      </c>
      <c r="AA157" s="153">
        <f t="shared" si="13"/>
        <v>0</v>
      </c>
      <c r="AR157" s="18" t="s">
        <v>434</v>
      </c>
      <c r="AT157" s="18" t="s">
        <v>183</v>
      </c>
      <c r="AU157" s="18" t="s">
        <v>85</v>
      </c>
      <c r="AY157" s="18" t="s">
        <v>182</v>
      </c>
      <c r="BE157" s="154">
        <f t="shared" si="14"/>
        <v>0</v>
      </c>
      <c r="BF157" s="154">
        <f t="shared" si="15"/>
        <v>0</v>
      </c>
      <c r="BG157" s="154">
        <f t="shared" si="16"/>
        <v>0</v>
      </c>
      <c r="BH157" s="154">
        <f t="shared" si="17"/>
        <v>0</v>
      </c>
      <c r="BI157" s="154">
        <f t="shared" si="18"/>
        <v>0</v>
      </c>
      <c r="BJ157" s="18" t="s">
        <v>20</v>
      </c>
      <c r="BK157" s="154">
        <f t="shared" si="19"/>
        <v>0</v>
      </c>
      <c r="BL157" s="18" t="s">
        <v>434</v>
      </c>
      <c r="BM157" s="18" t="s">
        <v>912</v>
      </c>
    </row>
    <row r="158" spans="2:65" s="1" customFormat="1" ht="22.5" customHeight="1">
      <c r="B158" s="145"/>
      <c r="C158" s="155" t="s">
        <v>339</v>
      </c>
      <c r="D158" s="155" t="s">
        <v>327</v>
      </c>
      <c r="E158" s="156" t="s">
        <v>913</v>
      </c>
      <c r="F158" s="226" t="s">
        <v>914</v>
      </c>
      <c r="G158" s="226"/>
      <c r="H158" s="226"/>
      <c r="I158" s="226"/>
      <c r="J158" s="157" t="s">
        <v>537</v>
      </c>
      <c r="K158" s="158">
        <v>1</v>
      </c>
      <c r="L158" s="227"/>
      <c r="M158" s="227"/>
      <c r="N158" s="227">
        <f t="shared" si="10"/>
        <v>0</v>
      </c>
      <c r="O158" s="220"/>
      <c r="P158" s="220"/>
      <c r="Q158" s="220"/>
      <c r="R158" s="150"/>
      <c r="T158" s="151" t="s">
        <v>5</v>
      </c>
      <c r="U158" s="41" t="s">
        <v>39</v>
      </c>
      <c r="V158" s="152">
        <v>0</v>
      </c>
      <c r="W158" s="152">
        <f t="shared" si="11"/>
        <v>0</v>
      </c>
      <c r="X158" s="152">
        <v>0</v>
      </c>
      <c r="Y158" s="152">
        <f t="shared" si="12"/>
        <v>0</v>
      </c>
      <c r="Z158" s="152">
        <v>0</v>
      </c>
      <c r="AA158" s="153">
        <f t="shared" si="13"/>
        <v>0</v>
      </c>
      <c r="AR158" s="18" t="s">
        <v>641</v>
      </c>
      <c r="AT158" s="18" t="s">
        <v>327</v>
      </c>
      <c r="AU158" s="18" t="s">
        <v>85</v>
      </c>
      <c r="AY158" s="18" t="s">
        <v>182</v>
      </c>
      <c r="BE158" s="154">
        <f t="shared" si="14"/>
        <v>0</v>
      </c>
      <c r="BF158" s="154">
        <f t="shared" si="15"/>
        <v>0</v>
      </c>
      <c r="BG158" s="154">
        <f t="shared" si="16"/>
        <v>0</v>
      </c>
      <c r="BH158" s="154">
        <f t="shared" si="17"/>
        <v>0</v>
      </c>
      <c r="BI158" s="154">
        <f t="shared" si="18"/>
        <v>0</v>
      </c>
      <c r="BJ158" s="18" t="s">
        <v>20</v>
      </c>
      <c r="BK158" s="154">
        <f t="shared" si="19"/>
        <v>0</v>
      </c>
      <c r="BL158" s="18" t="s">
        <v>434</v>
      </c>
      <c r="BM158" s="18" t="s">
        <v>915</v>
      </c>
    </row>
    <row r="159" spans="2:65" s="1" customFormat="1" ht="31.5" customHeight="1">
      <c r="B159" s="145"/>
      <c r="C159" s="146" t="s">
        <v>343</v>
      </c>
      <c r="D159" s="146" t="s">
        <v>183</v>
      </c>
      <c r="E159" s="147" t="s">
        <v>916</v>
      </c>
      <c r="F159" s="219" t="s">
        <v>917</v>
      </c>
      <c r="G159" s="219"/>
      <c r="H159" s="219"/>
      <c r="I159" s="219"/>
      <c r="J159" s="148" t="s">
        <v>562</v>
      </c>
      <c r="K159" s="149">
        <v>2</v>
      </c>
      <c r="L159" s="220"/>
      <c r="M159" s="220"/>
      <c r="N159" s="220">
        <f t="shared" si="10"/>
        <v>0</v>
      </c>
      <c r="O159" s="220"/>
      <c r="P159" s="220"/>
      <c r="Q159" s="220"/>
      <c r="R159" s="150"/>
      <c r="T159" s="151" t="s">
        <v>5</v>
      </c>
      <c r="U159" s="41" t="s">
        <v>39</v>
      </c>
      <c r="V159" s="152">
        <v>0.80200000000000005</v>
      </c>
      <c r="W159" s="152">
        <f t="shared" si="11"/>
        <v>1.6040000000000001</v>
      </c>
      <c r="X159" s="152">
        <v>0</v>
      </c>
      <c r="Y159" s="152">
        <f t="shared" si="12"/>
        <v>0</v>
      </c>
      <c r="Z159" s="152">
        <v>0</v>
      </c>
      <c r="AA159" s="153">
        <f t="shared" si="13"/>
        <v>0</v>
      </c>
      <c r="AR159" s="18" t="s">
        <v>434</v>
      </c>
      <c r="AT159" s="18" t="s">
        <v>183</v>
      </c>
      <c r="AU159" s="18" t="s">
        <v>85</v>
      </c>
      <c r="AY159" s="18" t="s">
        <v>182</v>
      </c>
      <c r="BE159" s="154">
        <f t="shared" si="14"/>
        <v>0</v>
      </c>
      <c r="BF159" s="154">
        <f t="shared" si="15"/>
        <v>0</v>
      </c>
      <c r="BG159" s="154">
        <f t="shared" si="16"/>
        <v>0</v>
      </c>
      <c r="BH159" s="154">
        <f t="shared" si="17"/>
        <v>0</v>
      </c>
      <c r="BI159" s="154">
        <f t="shared" si="18"/>
        <v>0</v>
      </c>
      <c r="BJ159" s="18" t="s">
        <v>20</v>
      </c>
      <c r="BK159" s="154">
        <f t="shared" si="19"/>
        <v>0</v>
      </c>
      <c r="BL159" s="18" t="s">
        <v>434</v>
      </c>
      <c r="BM159" s="18" t="s">
        <v>918</v>
      </c>
    </row>
    <row r="160" spans="2:65" s="1" customFormat="1" ht="31.5" customHeight="1">
      <c r="B160" s="145"/>
      <c r="C160" s="155" t="s">
        <v>347</v>
      </c>
      <c r="D160" s="155" t="s">
        <v>327</v>
      </c>
      <c r="E160" s="156" t="s">
        <v>919</v>
      </c>
      <c r="F160" s="226" t="s">
        <v>920</v>
      </c>
      <c r="G160" s="226"/>
      <c r="H160" s="226"/>
      <c r="I160" s="226"/>
      <c r="J160" s="157" t="s">
        <v>562</v>
      </c>
      <c r="K160" s="158">
        <v>2</v>
      </c>
      <c r="L160" s="227"/>
      <c r="M160" s="227"/>
      <c r="N160" s="227">
        <f t="shared" si="10"/>
        <v>0</v>
      </c>
      <c r="O160" s="220"/>
      <c r="P160" s="220"/>
      <c r="Q160" s="220"/>
      <c r="R160" s="150"/>
      <c r="T160" s="151" t="s">
        <v>5</v>
      </c>
      <c r="U160" s="41" t="s">
        <v>39</v>
      </c>
      <c r="V160" s="152">
        <v>0</v>
      </c>
      <c r="W160" s="152">
        <f t="shared" si="11"/>
        <v>0</v>
      </c>
      <c r="X160" s="152">
        <v>7.0000000000000001E-3</v>
      </c>
      <c r="Y160" s="152">
        <f t="shared" si="12"/>
        <v>1.4E-2</v>
      </c>
      <c r="Z160" s="152">
        <v>0</v>
      </c>
      <c r="AA160" s="153">
        <f t="shared" si="13"/>
        <v>0</v>
      </c>
      <c r="AR160" s="18" t="s">
        <v>799</v>
      </c>
      <c r="AT160" s="18" t="s">
        <v>327</v>
      </c>
      <c r="AU160" s="18" t="s">
        <v>85</v>
      </c>
      <c r="AY160" s="18" t="s">
        <v>182</v>
      </c>
      <c r="BE160" s="154">
        <f t="shared" si="14"/>
        <v>0</v>
      </c>
      <c r="BF160" s="154">
        <f t="shared" si="15"/>
        <v>0</v>
      </c>
      <c r="BG160" s="154">
        <f t="shared" si="16"/>
        <v>0</v>
      </c>
      <c r="BH160" s="154">
        <f t="shared" si="17"/>
        <v>0</v>
      </c>
      <c r="BI160" s="154">
        <f t="shared" si="18"/>
        <v>0</v>
      </c>
      <c r="BJ160" s="18" t="s">
        <v>20</v>
      </c>
      <c r="BK160" s="154">
        <f t="shared" si="19"/>
        <v>0</v>
      </c>
      <c r="BL160" s="18" t="s">
        <v>799</v>
      </c>
      <c r="BM160" s="18" t="s">
        <v>921</v>
      </c>
    </row>
    <row r="161" spans="2:65" s="1" customFormat="1" ht="31.5" customHeight="1">
      <c r="B161" s="145"/>
      <c r="C161" s="146" t="s">
        <v>351</v>
      </c>
      <c r="D161" s="146" t="s">
        <v>183</v>
      </c>
      <c r="E161" s="147" t="s">
        <v>922</v>
      </c>
      <c r="F161" s="219" t="s">
        <v>923</v>
      </c>
      <c r="G161" s="219"/>
      <c r="H161" s="219"/>
      <c r="I161" s="219"/>
      <c r="J161" s="148" t="s">
        <v>562</v>
      </c>
      <c r="K161" s="149">
        <v>105</v>
      </c>
      <c r="L161" s="220"/>
      <c r="M161" s="220"/>
      <c r="N161" s="220">
        <f t="shared" si="10"/>
        <v>0</v>
      </c>
      <c r="O161" s="220"/>
      <c r="P161" s="220"/>
      <c r="Q161" s="220"/>
      <c r="R161" s="150"/>
      <c r="T161" s="151" t="s">
        <v>5</v>
      </c>
      <c r="U161" s="41" t="s">
        <v>39</v>
      </c>
      <c r="V161" s="152">
        <v>0.95</v>
      </c>
      <c r="W161" s="152">
        <f t="shared" si="11"/>
        <v>99.75</v>
      </c>
      <c r="X161" s="152">
        <v>0</v>
      </c>
      <c r="Y161" s="152">
        <f t="shared" si="12"/>
        <v>0</v>
      </c>
      <c r="Z161" s="152">
        <v>0</v>
      </c>
      <c r="AA161" s="153">
        <f t="shared" si="13"/>
        <v>0</v>
      </c>
      <c r="AR161" s="18" t="s">
        <v>434</v>
      </c>
      <c r="AT161" s="18" t="s">
        <v>183</v>
      </c>
      <c r="AU161" s="18" t="s">
        <v>85</v>
      </c>
      <c r="AY161" s="18" t="s">
        <v>182</v>
      </c>
      <c r="BE161" s="154">
        <f t="shared" si="14"/>
        <v>0</v>
      </c>
      <c r="BF161" s="154">
        <f t="shared" si="15"/>
        <v>0</v>
      </c>
      <c r="BG161" s="154">
        <f t="shared" si="16"/>
        <v>0</v>
      </c>
      <c r="BH161" s="154">
        <f t="shared" si="17"/>
        <v>0</v>
      </c>
      <c r="BI161" s="154">
        <f t="shared" si="18"/>
        <v>0</v>
      </c>
      <c r="BJ161" s="18" t="s">
        <v>20</v>
      </c>
      <c r="BK161" s="154">
        <f t="shared" si="19"/>
        <v>0</v>
      </c>
      <c r="BL161" s="18" t="s">
        <v>434</v>
      </c>
      <c r="BM161" s="18" t="s">
        <v>924</v>
      </c>
    </row>
    <row r="162" spans="2:65" s="1" customFormat="1" ht="22.5" customHeight="1">
      <c r="B162" s="145"/>
      <c r="C162" s="155" t="s">
        <v>355</v>
      </c>
      <c r="D162" s="155" t="s">
        <v>327</v>
      </c>
      <c r="E162" s="156" t="s">
        <v>925</v>
      </c>
      <c r="F162" s="226" t="s">
        <v>926</v>
      </c>
      <c r="G162" s="226"/>
      <c r="H162" s="226"/>
      <c r="I162" s="226"/>
      <c r="J162" s="157" t="s">
        <v>812</v>
      </c>
      <c r="K162" s="158">
        <v>105</v>
      </c>
      <c r="L162" s="227"/>
      <c r="M162" s="227"/>
      <c r="N162" s="227">
        <f t="shared" si="10"/>
        <v>0</v>
      </c>
      <c r="O162" s="220"/>
      <c r="P162" s="220"/>
      <c r="Q162" s="220"/>
      <c r="R162" s="150"/>
      <c r="T162" s="151" t="s">
        <v>5</v>
      </c>
      <c r="U162" s="41" t="s">
        <v>39</v>
      </c>
      <c r="V162" s="152">
        <v>0</v>
      </c>
      <c r="W162" s="152">
        <f t="shared" si="11"/>
        <v>0</v>
      </c>
      <c r="X162" s="152">
        <v>0</v>
      </c>
      <c r="Y162" s="152">
        <f t="shared" si="12"/>
        <v>0</v>
      </c>
      <c r="Z162" s="152">
        <v>0</v>
      </c>
      <c r="AA162" s="153">
        <f t="shared" si="13"/>
        <v>0</v>
      </c>
      <c r="AR162" s="18" t="s">
        <v>641</v>
      </c>
      <c r="AT162" s="18" t="s">
        <v>327</v>
      </c>
      <c r="AU162" s="18" t="s">
        <v>85</v>
      </c>
      <c r="AY162" s="18" t="s">
        <v>182</v>
      </c>
      <c r="BE162" s="154">
        <f t="shared" si="14"/>
        <v>0</v>
      </c>
      <c r="BF162" s="154">
        <f t="shared" si="15"/>
        <v>0</v>
      </c>
      <c r="BG162" s="154">
        <f t="shared" si="16"/>
        <v>0</v>
      </c>
      <c r="BH162" s="154">
        <f t="shared" si="17"/>
        <v>0</v>
      </c>
      <c r="BI162" s="154">
        <f t="shared" si="18"/>
        <v>0</v>
      </c>
      <c r="BJ162" s="18" t="s">
        <v>20</v>
      </c>
      <c r="BK162" s="154">
        <f t="shared" si="19"/>
        <v>0</v>
      </c>
      <c r="BL162" s="18" t="s">
        <v>434</v>
      </c>
      <c r="BM162" s="18" t="s">
        <v>927</v>
      </c>
    </row>
    <row r="163" spans="2:65" s="1" customFormat="1" ht="22.5" customHeight="1">
      <c r="B163" s="145"/>
      <c r="C163" s="155" t="s">
        <v>359</v>
      </c>
      <c r="D163" s="155" t="s">
        <v>327</v>
      </c>
      <c r="E163" s="156" t="s">
        <v>928</v>
      </c>
      <c r="F163" s="226" t="s">
        <v>929</v>
      </c>
      <c r="G163" s="226"/>
      <c r="H163" s="226"/>
      <c r="I163" s="226"/>
      <c r="J163" s="157" t="s">
        <v>562</v>
      </c>
      <c r="K163" s="158">
        <v>210</v>
      </c>
      <c r="L163" s="227"/>
      <c r="M163" s="227"/>
      <c r="N163" s="227">
        <f t="shared" si="10"/>
        <v>0</v>
      </c>
      <c r="O163" s="220"/>
      <c r="P163" s="220"/>
      <c r="Q163" s="220"/>
      <c r="R163" s="150"/>
      <c r="T163" s="151" t="s">
        <v>5</v>
      </c>
      <c r="U163" s="41" t="s">
        <v>39</v>
      </c>
      <c r="V163" s="152">
        <v>0</v>
      </c>
      <c r="W163" s="152">
        <f t="shared" si="11"/>
        <v>0</v>
      </c>
      <c r="X163" s="152">
        <v>1.0000000000000001E-5</v>
      </c>
      <c r="Y163" s="152">
        <f t="shared" si="12"/>
        <v>2.1000000000000003E-3</v>
      </c>
      <c r="Z163" s="152">
        <v>0</v>
      </c>
      <c r="AA163" s="153">
        <f t="shared" si="13"/>
        <v>0</v>
      </c>
      <c r="AR163" s="18" t="s">
        <v>641</v>
      </c>
      <c r="AT163" s="18" t="s">
        <v>327</v>
      </c>
      <c r="AU163" s="18" t="s">
        <v>85</v>
      </c>
      <c r="AY163" s="18" t="s">
        <v>182</v>
      </c>
      <c r="BE163" s="154">
        <f t="shared" si="14"/>
        <v>0</v>
      </c>
      <c r="BF163" s="154">
        <f t="shared" si="15"/>
        <v>0</v>
      </c>
      <c r="BG163" s="154">
        <f t="shared" si="16"/>
        <v>0</v>
      </c>
      <c r="BH163" s="154">
        <f t="shared" si="17"/>
        <v>0</v>
      </c>
      <c r="BI163" s="154">
        <f t="shared" si="18"/>
        <v>0</v>
      </c>
      <c r="BJ163" s="18" t="s">
        <v>20</v>
      </c>
      <c r="BK163" s="154">
        <f t="shared" si="19"/>
        <v>0</v>
      </c>
      <c r="BL163" s="18" t="s">
        <v>434</v>
      </c>
      <c r="BM163" s="18" t="s">
        <v>930</v>
      </c>
    </row>
    <row r="164" spans="2:65" s="1" customFormat="1" ht="22.5" customHeight="1">
      <c r="B164" s="145"/>
      <c r="C164" s="155" t="s">
        <v>363</v>
      </c>
      <c r="D164" s="155" t="s">
        <v>327</v>
      </c>
      <c r="E164" s="156" t="s">
        <v>931</v>
      </c>
      <c r="F164" s="226" t="s">
        <v>932</v>
      </c>
      <c r="G164" s="226"/>
      <c r="H164" s="226"/>
      <c r="I164" s="226"/>
      <c r="J164" s="157" t="s">
        <v>537</v>
      </c>
      <c r="K164" s="158">
        <v>210</v>
      </c>
      <c r="L164" s="227"/>
      <c r="M164" s="227"/>
      <c r="N164" s="227">
        <f t="shared" si="10"/>
        <v>0</v>
      </c>
      <c r="O164" s="220"/>
      <c r="P164" s="220"/>
      <c r="Q164" s="220"/>
      <c r="R164" s="150"/>
      <c r="T164" s="151" t="s">
        <v>5</v>
      </c>
      <c r="U164" s="41" t="s">
        <v>39</v>
      </c>
      <c r="V164" s="152">
        <v>0</v>
      </c>
      <c r="W164" s="152">
        <f t="shared" si="11"/>
        <v>0</v>
      </c>
      <c r="X164" s="152">
        <v>0</v>
      </c>
      <c r="Y164" s="152">
        <f t="shared" si="12"/>
        <v>0</v>
      </c>
      <c r="Z164" s="152">
        <v>0</v>
      </c>
      <c r="AA164" s="153">
        <f t="shared" si="13"/>
        <v>0</v>
      </c>
      <c r="AR164" s="18" t="s">
        <v>641</v>
      </c>
      <c r="AT164" s="18" t="s">
        <v>327</v>
      </c>
      <c r="AU164" s="18" t="s">
        <v>85</v>
      </c>
      <c r="AY164" s="18" t="s">
        <v>182</v>
      </c>
      <c r="BE164" s="154">
        <f t="shared" si="14"/>
        <v>0</v>
      </c>
      <c r="BF164" s="154">
        <f t="shared" si="15"/>
        <v>0</v>
      </c>
      <c r="BG164" s="154">
        <f t="shared" si="16"/>
        <v>0</v>
      </c>
      <c r="BH164" s="154">
        <f t="shared" si="17"/>
        <v>0</v>
      </c>
      <c r="BI164" s="154">
        <f t="shared" si="18"/>
        <v>0</v>
      </c>
      <c r="BJ164" s="18" t="s">
        <v>20</v>
      </c>
      <c r="BK164" s="154">
        <f t="shared" si="19"/>
        <v>0</v>
      </c>
      <c r="BL164" s="18" t="s">
        <v>434</v>
      </c>
      <c r="BM164" s="18" t="s">
        <v>933</v>
      </c>
    </row>
    <row r="165" spans="2:65" s="1" customFormat="1" ht="31.5" customHeight="1">
      <c r="B165" s="145"/>
      <c r="C165" s="146" t="s">
        <v>367</v>
      </c>
      <c r="D165" s="146" t="s">
        <v>183</v>
      </c>
      <c r="E165" s="147" t="s">
        <v>934</v>
      </c>
      <c r="F165" s="219" t="s">
        <v>935</v>
      </c>
      <c r="G165" s="219"/>
      <c r="H165" s="219"/>
      <c r="I165" s="219"/>
      <c r="J165" s="148" t="s">
        <v>562</v>
      </c>
      <c r="K165" s="149">
        <v>4</v>
      </c>
      <c r="L165" s="220"/>
      <c r="M165" s="220"/>
      <c r="N165" s="220">
        <f t="shared" si="10"/>
        <v>0</v>
      </c>
      <c r="O165" s="220"/>
      <c r="P165" s="220"/>
      <c r="Q165" s="220"/>
      <c r="R165" s="150"/>
      <c r="T165" s="151" t="s">
        <v>5</v>
      </c>
      <c r="U165" s="41" t="s">
        <v>39</v>
      </c>
      <c r="V165" s="152">
        <v>0.41599999999999998</v>
      </c>
      <c r="W165" s="152">
        <f t="shared" si="11"/>
        <v>1.6639999999999999</v>
      </c>
      <c r="X165" s="152">
        <v>0</v>
      </c>
      <c r="Y165" s="152">
        <f t="shared" si="12"/>
        <v>0</v>
      </c>
      <c r="Z165" s="152">
        <v>0</v>
      </c>
      <c r="AA165" s="153">
        <f t="shared" si="13"/>
        <v>0</v>
      </c>
      <c r="AR165" s="18" t="s">
        <v>434</v>
      </c>
      <c r="AT165" s="18" t="s">
        <v>183</v>
      </c>
      <c r="AU165" s="18" t="s">
        <v>85</v>
      </c>
      <c r="AY165" s="18" t="s">
        <v>182</v>
      </c>
      <c r="BE165" s="154">
        <f t="shared" si="14"/>
        <v>0</v>
      </c>
      <c r="BF165" s="154">
        <f t="shared" si="15"/>
        <v>0</v>
      </c>
      <c r="BG165" s="154">
        <f t="shared" si="16"/>
        <v>0</v>
      </c>
      <c r="BH165" s="154">
        <f t="shared" si="17"/>
        <v>0</v>
      </c>
      <c r="BI165" s="154">
        <f t="shared" si="18"/>
        <v>0</v>
      </c>
      <c r="BJ165" s="18" t="s">
        <v>20</v>
      </c>
      <c r="BK165" s="154">
        <f t="shared" si="19"/>
        <v>0</v>
      </c>
      <c r="BL165" s="18" t="s">
        <v>434</v>
      </c>
      <c r="BM165" s="18" t="s">
        <v>936</v>
      </c>
    </row>
    <row r="166" spans="2:65" s="1" customFormat="1" ht="44.25" customHeight="1">
      <c r="B166" s="145"/>
      <c r="C166" s="146" t="s">
        <v>371</v>
      </c>
      <c r="D166" s="146" t="s">
        <v>183</v>
      </c>
      <c r="E166" s="147" t="s">
        <v>937</v>
      </c>
      <c r="F166" s="219" t="s">
        <v>938</v>
      </c>
      <c r="G166" s="219"/>
      <c r="H166" s="219"/>
      <c r="I166" s="219"/>
      <c r="J166" s="148" t="s">
        <v>562</v>
      </c>
      <c r="K166" s="149">
        <v>1</v>
      </c>
      <c r="L166" s="220"/>
      <c r="M166" s="220"/>
      <c r="N166" s="220">
        <f t="shared" si="10"/>
        <v>0</v>
      </c>
      <c r="O166" s="220"/>
      <c r="P166" s="220"/>
      <c r="Q166" s="220"/>
      <c r="R166" s="150"/>
      <c r="T166" s="151" t="s">
        <v>5</v>
      </c>
      <c r="U166" s="41" t="s">
        <v>39</v>
      </c>
      <c r="V166" s="152">
        <v>23.504999999999999</v>
      </c>
      <c r="W166" s="152">
        <f t="shared" si="11"/>
        <v>23.504999999999999</v>
      </c>
      <c r="X166" s="152">
        <v>0</v>
      </c>
      <c r="Y166" s="152">
        <f t="shared" si="12"/>
        <v>0</v>
      </c>
      <c r="Z166" s="152">
        <v>0</v>
      </c>
      <c r="AA166" s="153">
        <f t="shared" si="13"/>
        <v>0</v>
      </c>
      <c r="AR166" s="18" t="s">
        <v>434</v>
      </c>
      <c r="AT166" s="18" t="s">
        <v>183</v>
      </c>
      <c r="AU166" s="18" t="s">
        <v>85</v>
      </c>
      <c r="AY166" s="18" t="s">
        <v>182</v>
      </c>
      <c r="BE166" s="154">
        <f t="shared" si="14"/>
        <v>0</v>
      </c>
      <c r="BF166" s="154">
        <f t="shared" si="15"/>
        <v>0</v>
      </c>
      <c r="BG166" s="154">
        <f t="shared" si="16"/>
        <v>0</v>
      </c>
      <c r="BH166" s="154">
        <f t="shared" si="17"/>
        <v>0</v>
      </c>
      <c r="BI166" s="154">
        <f t="shared" si="18"/>
        <v>0</v>
      </c>
      <c r="BJ166" s="18" t="s">
        <v>20</v>
      </c>
      <c r="BK166" s="154">
        <f t="shared" si="19"/>
        <v>0</v>
      </c>
      <c r="BL166" s="18" t="s">
        <v>434</v>
      </c>
      <c r="BM166" s="18" t="s">
        <v>939</v>
      </c>
    </row>
    <row r="167" spans="2:65" s="1" customFormat="1" ht="31.5" customHeight="1">
      <c r="B167" s="145"/>
      <c r="C167" s="146" t="s">
        <v>375</v>
      </c>
      <c r="D167" s="146" t="s">
        <v>183</v>
      </c>
      <c r="E167" s="147" t="s">
        <v>940</v>
      </c>
      <c r="F167" s="219" t="s">
        <v>941</v>
      </c>
      <c r="G167" s="219"/>
      <c r="H167" s="219"/>
      <c r="I167" s="219"/>
      <c r="J167" s="148" t="s">
        <v>562</v>
      </c>
      <c r="K167" s="149">
        <v>2</v>
      </c>
      <c r="L167" s="220"/>
      <c r="M167" s="220"/>
      <c r="N167" s="220">
        <f t="shared" si="10"/>
        <v>0</v>
      </c>
      <c r="O167" s="220"/>
      <c r="P167" s="220"/>
      <c r="Q167" s="220"/>
      <c r="R167" s="150"/>
      <c r="T167" s="151" t="s">
        <v>5</v>
      </c>
      <c r="U167" s="41" t="s">
        <v>39</v>
      </c>
      <c r="V167" s="152">
        <v>0.19</v>
      </c>
      <c r="W167" s="152">
        <f t="shared" si="11"/>
        <v>0.38</v>
      </c>
      <c r="X167" s="152">
        <v>0</v>
      </c>
      <c r="Y167" s="152">
        <f t="shared" si="12"/>
        <v>0</v>
      </c>
      <c r="Z167" s="152">
        <v>0</v>
      </c>
      <c r="AA167" s="153">
        <f t="shared" si="13"/>
        <v>0</v>
      </c>
      <c r="AR167" s="18" t="s">
        <v>434</v>
      </c>
      <c r="AT167" s="18" t="s">
        <v>183</v>
      </c>
      <c r="AU167" s="18" t="s">
        <v>85</v>
      </c>
      <c r="AY167" s="18" t="s">
        <v>182</v>
      </c>
      <c r="BE167" s="154">
        <f t="shared" si="14"/>
        <v>0</v>
      </c>
      <c r="BF167" s="154">
        <f t="shared" si="15"/>
        <v>0</v>
      </c>
      <c r="BG167" s="154">
        <f t="shared" si="16"/>
        <v>0</v>
      </c>
      <c r="BH167" s="154">
        <f t="shared" si="17"/>
        <v>0</v>
      </c>
      <c r="BI167" s="154">
        <f t="shared" si="18"/>
        <v>0</v>
      </c>
      <c r="BJ167" s="18" t="s">
        <v>20</v>
      </c>
      <c r="BK167" s="154">
        <f t="shared" si="19"/>
        <v>0</v>
      </c>
      <c r="BL167" s="18" t="s">
        <v>434</v>
      </c>
      <c r="BM167" s="18" t="s">
        <v>942</v>
      </c>
    </row>
    <row r="168" spans="2:65" s="1" customFormat="1" ht="31.5" customHeight="1">
      <c r="B168" s="145"/>
      <c r="C168" s="146" t="s">
        <v>379</v>
      </c>
      <c r="D168" s="146" t="s">
        <v>183</v>
      </c>
      <c r="E168" s="147" t="s">
        <v>943</v>
      </c>
      <c r="F168" s="219" t="s">
        <v>944</v>
      </c>
      <c r="G168" s="219"/>
      <c r="H168" s="219"/>
      <c r="I168" s="219"/>
      <c r="J168" s="148" t="s">
        <v>445</v>
      </c>
      <c r="K168" s="149">
        <v>50</v>
      </c>
      <c r="L168" s="220"/>
      <c r="M168" s="220"/>
      <c r="N168" s="220">
        <f t="shared" si="10"/>
        <v>0</v>
      </c>
      <c r="O168" s="220"/>
      <c r="P168" s="220"/>
      <c r="Q168" s="220"/>
      <c r="R168" s="150"/>
      <c r="T168" s="151" t="s">
        <v>5</v>
      </c>
      <c r="U168" s="41" t="s">
        <v>39</v>
      </c>
      <c r="V168" s="152">
        <v>0.09</v>
      </c>
      <c r="W168" s="152">
        <f t="shared" si="11"/>
        <v>4.5</v>
      </c>
      <c r="X168" s="152">
        <v>0</v>
      </c>
      <c r="Y168" s="152">
        <f t="shared" si="12"/>
        <v>0</v>
      </c>
      <c r="Z168" s="152">
        <v>0</v>
      </c>
      <c r="AA168" s="153">
        <f t="shared" si="13"/>
        <v>0</v>
      </c>
      <c r="AR168" s="18" t="s">
        <v>434</v>
      </c>
      <c r="AT168" s="18" t="s">
        <v>183</v>
      </c>
      <c r="AU168" s="18" t="s">
        <v>85</v>
      </c>
      <c r="AY168" s="18" t="s">
        <v>182</v>
      </c>
      <c r="BE168" s="154">
        <f t="shared" si="14"/>
        <v>0</v>
      </c>
      <c r="BF168" s="154">
        <f t="shared" si="15"/>
        <v>0</v>
      </c>
      <c r="BG168" s="154">
        <f t="shared" si="16"/>
        <v>0</v>
      </c>
      <c r="BH168" s="154">
        <f t="shared" si="17"/>
        <v>0</v>
      </c>
      <c r="BI168" s="154">
        <f t="shared" si="18"/>
        <v>0</v>
      </c>
      <c r="BJ168" s="18" t="s">
        <v>20</v>
      </c>
      <c r="BK168" s="154">
        <f t="shared" si="19"/>
        <v>0</v>
      </c>
      <c r="BL168" s="18" t="s">
        <v>434</v>
      </c>
      <c r="BM168" s="18" t="s">
        <v>945</v>
      </c>
    </row>
    <row r="169" spans="2:65" s="1" customFormat="1" ht="22.5" customHeight="1">
      <c r="B169" s="145"/>
      <c r="C169" s="155" t="s">
        <v>383</v>
      </c>
      <c r="D169" s="155" t="s">
        <v>327</v>
      </c>
      <c r="E169" s="156" t="s">
        <v>946</v>
      </c>
      <c r="F169" s="226" t="s">
        <v>947</v>
      </c>
      <c r="G169" s="226"/>
      <c r="H169" s="226"/>
      <c r="I169" s="226"/>
      <c r="J169" s="157" t="s">
        <v>445</v>
      </c>
      <c r="K169" s="158">
        <v>50</v>
      </c>
      <c r="L169" s="227"/>
      <c r="M169" s="227"/>
      <c r="N169" s="227">
        <f t="shared" si="10"/>
        <v>0</v>
      </c>
      <c r="O169" s="220"/>
      <c r="P169" s="220"/>
      <c r="Q169" s="220"/>
      <c r="R169" s="150"/>
      <c r="T169" s="151" t="s">
        <v>5</v>
      </c>
      <c r="U169" s="41" t="s">
        <v>39</v>
      </c>
      <c r="V169" s="152">
        <v>0</v>
      </c>
      <c r="W169" s="152">
        <f t="shared" si="11"/>
        <v>0</v>
      </c>
      <c r="X169" s="152">
        <v>6.3999999999999997E-5</v>
      </c>
      <c r="Y169" s="152">
        <f t="shared" si="12"/>
        <v>3.1999999999999997E-3</v>
      </c>
      <c r="Z169" s="152">
        <v>0</v>
      </c>
      <c r="AA169" s="153">
        <f t="shared" si="13"/>
        <v>0</v>
      </c>
      <c r="AR169" s="18" t="s">
        <v>799</v>
      </c>
      <c r="AT169" s="18" t="s">
        <v>327</v>
      </c>
      <c r="AU169" s="18" t="s">
        <v>85</v>
      </c>
      <c r="AY169" s="18" t="s">
        <v>182</v>
      </c>
      <c r="BE169" s="154">
        <f t="shared" si="14"/>
        <v>0</v>
      </c>
      <c r="BF169" s="154">
        <f t="shared" si="15"/>
        <v>0</v>
      </c>
      <c r="BG169" s="154">
        <f t="shared" si="16"/>
        <v>0</v>
      </c>
      <c r="BH169" s="154">
        <f t="shared" si="17"/>
        <v>0</v>
      </c>
      <c r="BI169" s="154">
        <f t="shared" si="18"/>
        <v>0</v>
      </c>
      <c r="BJ169" s="18" t="s">
        <v>20</v>
      </c>
      <c r="BK169" s="154">
        <f t="shared" si="19"/>
        <v>0</v>
      </c>
      <c r="BL169" s="18" t="s">
        <v>799</v>
      </c>
      <c r="BM169" s="18" t="s">
        <v>948</v>
      </c>
    </row>
    <row r="170" spans="2:65" s="1" customFormat="1" ht="31.5" customHeight="1">
      <c r="B170" s="145"/>
      <c r="C170" s="146" t="s">
        <v>388</v>
      </c>
      <c r="D170" s="146" t="s">
        <v>183</v>
      </c>
      <c r="E170" s="147" t="s">
        <v>949</v>
      </c>
      <c r="F170" s="219" t="s">
        <v>950</v>
      </c>
      <c r="G170" s="219"/>
      <c r="H170" s="219"/>
      <c r="I170" s="219"/>
      <c r="J170" s="148" t="s">
        <v>445</v>
      </c>
      <c r="K170" s="149">
        <v>200</v>
      </c>
      <c r="L170" s="220"/>
      <c r="M170" s="220"/>
      <c r="N170" s="220">
        <f t="shared" si="10"/>
        <v>0</v>
      </c>
      <c r="O170" s="220"/>
      <c r="P170" s="220"/>
      <c r="Q170" s="220"/>
      <c r="R170" s="150"/>
      <c r="T170" s="151" t="s">
        <v>5</v>
      </c>
      <c r="U170" s="41" t="s">
        <v>39</v>
      </c>
      <c r="V170" s="152">
        <v>0.09</v>
      </c>
      <c r="W170" s="152">
        <f t="shared" si="11"/>
        <v>18</v>
      </c>
      <c r="X170" s="152">
        <v>0</v>
      </c>
      <c r="Y170" s="152">
        <f t="shared" si="12"/>
        <v>0</v>
      </c>
      <c r="Z170" s="152">
        <v>0</v>
      </c>
      <c r="AA170" s="153">
        <f t="shared" si="13"/>
        <v>0</v>
      </c>
      <c r="AR170" s="18" t="s">
        <v>434</v>
      </c>
      <c r="AT170" s="18" t="s">
        <v>183</v>
      </c>
      <c r="AU170" s="18" t="s">
        <v>85</v>
      </c>
      <c r="AY170" s="18" t="s">
        <v>182</v>
      </c>
      <c r="BE170" s="154">
        <f t="shared" si="14"/>
        <v>0</v>
      </c>
      <c r="BF170" s="154">
        <f t="shared" si="15"/>
        <v>0</v>
      </c>
      <c r="BG170" s="154">
        <f t="shared" si="16"/>
        <v>0</v>
      </c>
      <c r="BH170" s="154">
        <f t="shared" si="17"/>
        <v>0</v>
      </c>
      <c r="BI170" s="154">
        <f t="shared" si="18"/>
        <v>0</v>
      </c>
      <c r="BJ170" s="18" t="s">
        <v>20</v>
      </c>
      <c r="BK170" s="154">
        <f t="shared" si="19"/>
        <v>0</v>
      </c>
      <c r="BL170" s="18" t="s">
        <v>434</v>
      </c>
      <c r="BM170" s="18" t="s">
        <v>951</v>
      </c>
    </row>
    <row r="171" spans="2:65" s="1" customFormat="1" ht="22.5" customHeight="1">
      <c r="B171" s="145"/>
      <c r="C171" s="155" t="s">
        <v>392</v>
      </c>
      <c r="D171" s="155" t="s">
        <v>327</v>
      </c>
      <c r="E171" s="156" t="s">
        <v>952</v>
      </c>
      <c r="F171" s="226" t="s">
        <v>953</v>
      </c>
      <c r="G171" s="226"/>
      <c r="H171" s="226"/>
      <c r="I171" s="226"/>
      <c r="J171" s="157" t="s">
        <v>445</v>
      </c>
      <c r="K171" s="158">
        <v>200</v>
      </c>
      <c r="L171" s="227"/>
      <c r="M171" s="227"/>
      <c r="N171" s="227">
        <f t="shared" si="10"/>
        <v>0</v>
      </c>
      <c r="O171" s="220"/>
      <c r="P171" s="220"/>
      <c r="Q171" s="220"/>
      <c r="R171" s="150"/>
      <c r="T171" s="151" t="s">
        <v>5</v>
      </c>
      <c r="U171" s="41" t="s">
        <v>39</v>
      </c>
      <c r="V171" s="152">
        <v>0</v>
      </c>
      <c r="W171" s="152">
        <f t="shared" si="11"/>
        <v>0</v>
      </c>
      <c r="X171" s="152">
        <v>1.7799999999999999E-4</v>
      </c>
      <c r="Y171" s="152">
        <f t="shared" si="12"/>
        <v>3.56E-2</v>
      </c>
      <c r="Z171" s="152">
        <v>0</v>
      </c>
      <c r="AA171" s="153">
        <f t="shared" si="13"/>
        <v>0</v>
      </c>
      <c r="AR171" s="18" t="s">
        <v>799</v>
      </c>
      <c r="AT171" s="18" t="s">
        <v>327</v>
      </c>
      <c r="AU171" s="18" t="s">
        <v>85</v>
      </c>
      <c r="AY171" s="18" t="s">
        <v>182</v>
      </c>
      <c r="BE171" s="154">
        <f t="shared" si="14"/>
        <v>0</v>
      </c>
      <c r="BF171" s="154">
        <f t="shared" si="15"/>
        <v>0</v>
      </c>
      <c r="BG171" s="154">
        <f t="shared" si="16"/>
        <v>0</v>
      </c>
      <c r="BH171" s="154">
        <f t="shared" si="17"/>
        <v>0</v>
      </c>
      <c r="BI171" s="154">
        <f t="shared" si="18"/>
        <v>0</v>
      </c>
      <c r="BJ171" s="18" t="s">
        <v>20</v>
      </c>
      <c r="BK171" s="154">
        <f t="shared" si="19"/>
        <v>0</v>
      </c>
      <c r="BL171" s="18" t="s">
        <v>799</v>
      </c>
      <c r="BM171" s="18" t="s">
        <v>954</v>
      </c>
    </row>
    <row r="172" spans="2:65" s="1" customFormat="1" ht="44.25" customHeight="1">
      <c r="B172" s="145"/>
      <c r="C172" s="146" t="s">
        <v>396</v>
      </c>
      <c r="D172" s="146" t="s">
        <v>183</v>
      </c>
      <c r="E172" s="147" t="s">
        <v>955</v>
      </c>
      <c r="F172" s="219" t="s">
        <v>956</v>
      </c>
      <c r="G172" s="219"/>
      <c r="H172" s="219"/>
      <c r="I172" s="219"/>
      <c r="J172" s="148" t="s">
        <v>445</v>
      </c>
      <c r="K172" s="149">
        <v>135</v>
      </c>
      <c r="L172" s="220"/>
      <c r="M172" s="220"/>
      <c r="N172" s="220">
        <f t="shared" si="10"/>
        <v>0</v>
      </c>
      <c r="O172" s="220"/>
      <c r="P172" s="220"/>
      <c r="Q172" s="220"/>
      <c r="R172" s="150"/>
      <c r="T172" s="151" t="s">
        <v>5</v>
      </c>
      <c r="U172" s="41" t="s">
        <v>39</v>
      </c>
      <c r="V172" s="152">
        <v>0.09</v>
      </c>
      <c r="W172" s="152">
        <f t="shared" si="11"/>
        <v>12.15</v>
      </c>
      <c r="X172" s="152">
        <v>0</v>
      </c>
      <c r="Y172" s="152">
        <f t="shared" si="12"/>
        <v>0</v>
      </c>
      <c r="Z172" s="152">
        <v>0</v>
      </c>
      <c r="AA172" s="153">
        <f t="shared" si="13"/>
        <v>0</v>
      </c>
      <c r="AR172" s="18" t="s">
        <v>434</v>
      </c>
      <c r="AT172" s="18" t="s">
        <v>183</v>
      </c>
      <c r="AU172" s="18" t="s">
        <v>85</v>
      </c>
      <c r="AY172" s="18" t="s">
        <v>182</v>
      </c>
      <c r="BE172" s="154">
        <f t="shared" si="14"/>
        <v>0</v>
      </c>
      <c r="BF172" s="154">
        <f t="shared" si="15"/>
        <v>0</v>
      </c>
      <c r="BG172" s="154">
        <f t="shared" si="16"/>
        <v>0</v>
      </c>
      <c r="BH172" s="154">
        <f t="shared" si="17"/>
        <v>0</v>
      </c>
      <c r="BI172" s="154">
        <f t="shared" si="18"/>
        <v>0</v>
      </c>
      <c r="BJ172" s="18" t="s">
        <v>20</v>
      </c>
      <c r="BK172" s="154">
        <f t="shared" si="19"/>
        <v>0</v>
      </c>
      <c r="BL172" s="18" t="s">
        <v>434</v>
      </c>
      <c r="BM172" s="18" t="s">
        <v>957</v>
      </c>
    </row>
    <row r="173" spans="2:65" s="1" customFormat="1" ht="22.5" customHeight="1">
      <c r="B173" s="145"/>
      <c r="C173" s="155" t="s">
        <v>400</v>
      </c>
      <c r="D173" s="155" t="s">
        <v>327</v>
      </c>
      <c r="E173" s="156" t="s">
        <v>958</v>
      </c>
      <c r="F173" s="226" t="s">
        <v>959</v>
      </c>
      <c r="G173" s="226"/>
      <c r="H173" s="226"/>
      <c r="I173" s="226"/>
      <c r="J173" s="157" t="s">
        <v>445</v>
      </c>
      <c r="K173" s="158">
        <v>135</v>
      </c>
      <c r="L173" s="227"/>
      <c r="M173" s="227"/>
      <c r="N173" s="227">
        <f t="shared" si="10"/>
        <v>0</v>
      </c>
      <c r="O173" s="220"/>
      <c r="P173" s="220"/>
      <c r="Q173" s="220"/>
      <c r="R173" s="150"/>
      <c r="T173" s="151" t="s">
        <v>5</v>
      </c>
      <c r="U173" s="41" t="s">
        <v>39</v>
      </c>
      <c r="V173" s="152">
        <v>0</v>
      </c>
      <c r="W173" s="152">
        <f t="shared" si="11"/>
        <v>0</v>
      </c>
      <c r="X173" s="152">
        <v>1.17E-4</v>
      </c>
      <c r="Y173" s="152">
        <f t="shared" si="12"/>
        <v>1.5795E-2</v>
      </c>
      <c r="Z173" s="152">
        <v>0</v>
      </c>
      <c r="AA173" s="153">
        <f t="shared" si="13"/>
        <v>0</v>
      </c>
      <c r="AR173" s="18" t="s">
        <v>799</v>
      </c>
      <c r="AT173" s="18" t="s">
        <v>327</v>
      </c>
      <c r="AU173" s="18" t="s">
        <v>85</v>
      </c>
      <c r="AY173" s="18" t="s">
        <v>182</v>
      </c>
      <c r="BE173" s="154">
        <f t="shared" si="14"/>
        <v>0</v>
      </c>
      <c r="BF173" s="154">
        <f t="shared" si="15"/>
        <v>0</v>
      </c>
      <c r="BG173" s="154">
        <f t="shared" si="16"/>
        <v>0</v>
      </c>
      <c r="BH173" s="154">
        <f t="shared" si="17"/>
        <v>0</v>
      </c>
      <c r="BI173" s="154">
        <f t="shared" si="18"/>
        <v>0</v>
      </c>
      <c r="BJ173" s="18" t="s">
        <v>20</v>
      </c>
      <c r="BK173" s="154">
        <f t="shared" si="19"/>
        <v>0</v>
      </c>
      <c r="BL173" s="18" t="s">
        <v>799</v>
      </c>
      <c r="BM173" s="18" t="s">
        <v>960</v>
      </c>
    </row>
    <row r="174" spans="2:65" s="1" customFormat="1" ht="44.25" customHeight="1">
      <c r="B174" s="145"/>
      <c r="C174" s="146" t="s">
        <v>404</v>
      </c>
      <c r="D174" s="146" t="s">
        <v>183</v>
      </c>
      <c r="E174" s="147" t="s">
        <v>961</v>
      </c>
      <c r="F174" s="219" t="s">
        <v>962</v>
      </c>
      <c r="G174" s="219"/>
      <c r="H174" s="219"/>
      <c r="I174" s="219"/>
      <c r="J174" s="148" t="s">
        <v>445</v>
      </c>
      <c r="K174" s="149">
        <v>362</v>
      </c>
      <c r="L174" s="220"/>
      <c r="M174" s="220"/>
      <c r="N174" s="220">
        <f t="shared" si="10"/>
        <v>0</v>
      </c>
      <c r="O174" s="220"/>
      <c r="P174" s="220"/>
      <c r="Q174" s="220"/>
      <c r="R174" s="150"/>
      <c r="T174" s="151" t="s">
        <v>5</v>
      </c>
      <c r="U174" s="41" t="s">
        <v>39</v>
      </c>
      <c r="V174" s="152">
        <v>0.09</v>
      </c>
      <c r="W174" s="152">
        <f t="shared" si="11"/>
        <v>32.58</v>
      </c>
      <c r="X174" s="152">
        <v>0</v>
      </c>
      <c r="Y174" s="152">
        <f t="shared" si="12"/>
        <v>0</v>
      </c>
      <c r="Z174" s="152">
        <v>0</v>
      </c>
      <c r="AA174" s="153">
        <f t="shared" si="13"/>
        <v>0</v>
      </c>
      <c r="AR174" s="18" t="s">
        <v>434</v>
      </c>
      <c r="AT174" s="18" t="s">
        <v>183</v>
      </c>
      <c r="AU174" s="18" t="s">
        <v>85</v>
      </c>
      <c r="AY174" s="18" t="s">
        <v>182</v>
      </c>
      <c r="BE174" s="154">
        <f t="shared" si="14"/>
        <v>0</v>
      </c>
      <c r="BF174" s="154">
        <f t="shared" si="15"/>
        <v>0</v>
      </c>
      <c r="BG174" s="154">
        <f t="shared" si="16"/>
        <v>0</v>
      </c>
      <c r="BH174" s="154">
        <f t="shared" si="17"/>
        <v>0</v>
      </c>
      <c r="BI174" s="154">
        <f t="shared" si="18"/>
        <v>0</v>
      </c>
      <c r="BJ174" s="18" t="s">
        <v>20</v>
      </c>
      <c r="BK174" s="154">
        <f t="shared" si="19"/>
        <v>0</v>
      </c>
      <c r="BL174" s="18" t="s">
        <v>434</v>
      </c>
      <c r="BM174" s="18" t="s">
        <v>963</v>
      </c>
    </row>
    <row r="175" spans="2:65" s="1" customFormat="1" ht="22.5" customHeight="1">
      <c r="B175" s="145"/>
      <c r="C175" s="155" t="s">
        <v>408</v>
      </c>
      <c r="D175" s="155" t="s">
        <v>327</v>
      </c>
      <c r="E175" s="156" t="s">
        <v>964</v>
      </c>
      <c r="F175" s="226" t="s">
        <v>965</v>
      </c>
      <c r="G175" s="226"/>
      <c r="H175" s="226"/>
      <c r="I175" s="226"/>
      <c r="J175" s="157" t="s">
        <v>445</v>
      </c>
      <c r="K175" s="158">
        <v>362</v>
      </c>
      <c r="L175" s="227"/>
      <c r="M175" s="227"/>
      <c r="N175" s="227">
        <f t="shared" si="10"/>
        <v>0</v>
      </c>
      <c r="O175" s="220"/>
      <c r="P175" s="220"/>
      <c r="Q175" s="220"/>
      <c r="R175" s="150"/>
      <c r="T175" s="151" t="s">
        <v>5</v>
      </c>
      <c r="U175" s="41" t="s">
        <v>39</v>
      </c>
      <c r="V175" s="152">
        <v>0</v>
      </c>
      <c r="W175" s="152">
        <f t="shared" si="11"/>
        <v>0</v>
      </c>
      <c r="X175" s="152">
        <v>1.6699999999999999E-4</v>
      </c>
      <c r="Y175" s="152">
        <f t="shared" si="12"/>
        <v>6.0454000000000001E-2</v>
      </c>
      <c r="Z175" s="152">
        <v>0</v>
      </c>
      <c r="AA175" s="153">
        <f t="shared" si="13"/>
        <v>0</v>
      </c>
      <c r="AR175" s="18" t="s">
        <v>799</v>
      </c>
      <c r="AT175" s="18" t="s">
        <v>327</v>
      </c>
      <c r="AU175" s="18" t="s">
        <v>85</v>
      </c>
      <c r="AY175" s="18" t="s">
        <v>182</v>
      </c>
      <c r="BE175" s="154">
        <f t="shared" si="14"/>
        <v>0</v>
      </c>
      <c r="BF175" s="154">
        <f t="shared" si="15"/>
        <v>0</v>
      </c>
      <c r="BG175" s="154">
        <f t="shared" si="16"/>
        <v>0</v>
      </c>
      <c r="BH175" s="154">
        <f t="shared" si="17"/>
        <v>0</v>
      </c>
      <c r="BI175" s="154">
        <f t="shared" si="18"/>
        <v>0</v>
      </c>
      <c r="BJ175" s="18" t="s">
        <v>20</v>
      </c>
      <c r="BK175" s="154">
        <f t="shared" si="19"/>
        <v>0</v>
      </c>
      <c r="BL175" s="18" t="s">
        <v>799</v>
      </c>
      <c r="BM175" s="18" t="s">
        <v>966</v>
      </c>
    </row>
    <row r="176" spans="2:65" s="1" customFormat="1" ht="44.25" customHeight="1">
      <c r="B176" s="145"/>
      <c r="C176" s="146" t="s">
        <v>412</v>
      </c>
      <c r="D176" s="146" t="s">
        <v>183</v>
      </c>
      <c r="E176" s="147" t="s">
        <v>967</v>
      </c>
      <c r="F176" s="219" t="s">
        <v>968</v>
      </c>
      <c r="G176" s="219"/>
      <c r="H176" s="219"/>
      <c r="I176" s="219"/>
      <c r="J176" s="148" t="s">
        <v>445</v>
      </c>
      <c r="K176" s="149">
        <v>1015</v>
      </c>
      <c r="L176" s="220"/>
      <c r="M176" s="220"/>
      <c r="N176" s="220">
        <f t="shared" si="10"/>
        <v>0</v>
      </c>
      <c r="O176" s="220"/>
      <c r="P176" s="220"/>
      <c r="Q176" s="220"/>
      <c r="R176" s="150"/>
      <c r="T176" s="151" t="s">
        <v>5</v>
      </c>
      <c r="U176" s="41" t="s">
        <v>39</v>
      </c>
      <c r="V176" s="152">
        <v>0.09</v>
      </c>
      <c r="W176" s="152">
        <f t="shared" si="11"/>
        <v>91.35</v>
      </c>
      <c r="X176" s="152">
        <v>0</v>
      </c>
      <c r="Y176" s="152">
        <f t="shared" si="12"/>
        <v>0</v>
      </c>
      <c r="Z176" s="152">
        <v>0</v>
      </c>
      <c r="AA176" s="153">
        <f t="shared" si="13"/>
        <v>0</v>
      </c>
      <c r="AR176" s="18" t="s">
        <v>434</v>
      </c>
      <c r="AT176" s="18" t="s">
        <v>183</v>
      </c>
      <c r="AU176" s="18" t="s">
        <v>85</v>
      </c>
      <c r="AY176" s="18" t="s">
        <v>182</v>
      </c>
      <c r="BE176" s="154">
        <f t="shared" si="14"/>
        <v>0</v>
      </c>
      <c r="BF176" s="154">
        <f t="shared" si="15"/>
        <v>0</v>
      </c>
      <c r="BG176" s="154">
        <f t="shared" si="16"/>
        <v>0</v>
      </c>
      <c r="BH176" s="154">
        <f t="shared" si="17"/>
        <v>0</v>
      </c>
      <c r="BI176" s="154">
        <f t="shared" si="18"/>
        <v>0</v>
      </c>
      <c r="BJ176" s="18" t="s">
        <v>20</v>
      </c>
      <c r="BK176" s="154">
        <f t="shared" si="19"/>
        <v>0</v>
      </c>
      <c r="BL176" s="18" t="s">
        <v>434</v>
      </c>
      <c r="BM176" s="18" t="s">
        <v>969</v>
      </c>
    </row>
    <row r="177" spans="2:65" s="1" customFormat="1" ht="22.5" customHeight="1">
      <c r="B177" s="145"/>
      <c r="C177" s="155" t="s">
        <v>416</v>
      </c>
      <c r="D177" s="155" t="s">
        <v>327</v>
      </c>
      <c r="E177" s="156" t="s">
        <v>970</v>
      </c>
      <c r="F177" s="226" t="s">
        <v>971</v>
      </c>
      <c r="G177" s="226"/>
      <c r="H177" s="226"/>
      <c r="I177" s="226"/>
      <c r="J177" s="157" t="s">
        <v>445</v>
      </c>
      <c r="K177" s="158">
        <v>1015</v>
      </c>
      <c r="L177" s="227"/>
      <c r="M177" s="227"/>
      <c r="N177" s="227">
        <f t="shared" si="10"/>
        <v>0</v>
      </c>
      <c r="O177" s="220"/>
      <c r="P177" s="220"/>
      <c r="Q177" s="220"/>
      <c r="R177" s="150"/>
      <c r="T177" s="151" t="s">
        <v>5</v>
      </c>
      <c r="U177" s="41" t="s">
        <v>39</v>
      </c>
      <c r="V177" s="152">
        <v>0</v>
      </c>
      <c r="W177" s="152">
        <f t="shared" si="11"/>
        <v>0</v>
      </c>
      <c r="X177" s="152">
        <v>1.64E-4</v>
      </c>
      <c r="Y177" s="152">
        <f t="shared" si="12"/>
        <v>0.16646</v>
      </c>
      <c r="Z177" s="152">
        <v>0</v>
      </c>
      <c r="AA177" s="153">
        <f t="shared" si="13"/>
        <v>0</v>
      </c>
      <c r="AR177" s="18" t="s">
        <v>799</v>
      </c>
      <c r="AT177" s="18" t="s">
        <v>327</v>
      </c>
      <c r="AU177" s="18" t="s">
        <v>85</v>
      </c>
      <c r="AY177" s="18" t="s">
        <v>182</v>
      </c>
      <c r="BE177" s="154">
        <f t="shared" si="14"/>
        <v>0</v>
      </c>
      <c r="BF177" s="154">
        <f t="shared" si="15"/>
        <v>0</v>
      </c>
      <c r="BG177" s="154">
        <f t="shared" si="16"/>
        <v>0</v>
      </c>
      <c r="BH177" s="154">
        <f t="shared" si="17"/>
        <v>0</v>
      </c>
      <c r="BI177" s="154">
        <f t="shared" si="18"/>
        <v>0</v>
      </c>
      <c r="BJ177" s="18" t="s">
        <v>20</v>
      </c>
      <c r="BK177" s="154">
        <f t="shared" si="19"/>
        <v>0</v>
      </c>
      <c r="BL177" s="18" t="s">
        <v>799</v>
      </c>
      <c r="BM177" s="18" t="s">
        <v>972</v>
      </c>
    </row>
    <row r="178" spans="2:65" s="1" customFormat="1" ht="44.25" customHeight="1">
      <c r="B178" s="145"/>
      <c r="C178" s="146" t="s">
        <v>420</v>
      </c>
      <c r="D178" s="146" t="s">
        <v>183</v>
      </c>
      <c r="E178" s="147" t="s">
        <v>973</v>
      </c>
      <c r="F178" s="219" t="s">
        <v>974</v>
      </c>
      <c r="G178" s="219"/>
      <c r="H178" s="219"/>
      <c r="I178" s="219"/>
      <c r="J178" s="148" t="s">
        <v>445</v>
      </c>
      <c r="K178" s="149">
        <v>110</v>
      </c>
      <c r="L178" s="220"/>
      <c r="M178" s="220"/>
      <c r="N178" s="220">
        <f t="shared" si="10"/>
        <v>0</v>
      </c>
      <c r="O178" s="220"/>
      <c r="P178" s="220"/>
      <c r="Q178" s="220"/>
      <c r="R178" s="150"/>
      <c r="T178" s="151" t="s">
        <v>5</v>
      </c>
      <c r="U178" s="41" t="s">
        <v>39</v>
      </c>
      <c r="V178" s="152">
        <v>0.09</v>
      </c>
      <c r="W178" s="152">
        <f t="shared" si="11"/>
        <v>9.9</v>
      </c>
      <c r="X178" s="152">
        <v>0</v>
      </c>
      <c r="Y178" s="152">
        <f t="shared" si="12"/>
        <v>0</v>
      </c>
      <c r="Z178" s="152">
        <v>0</v>
      </c>
      <c r="AA178" s="153">
        <f t="shared" si="13"/>
        <v>0</v>
      </c>
      <c r="AR178" s="18" t="s">
        <v>434</v>
      </c>
      <c r="AT178" s="18" t="s">
        <v>183</v>
      </c>
      <c r="AU178" s="18" t="s">
        <v>85</v>
      </c>
      <c r="AY178" s="18" t="s">
        <v>182</v>
      </c>
      <c r="BE178" s="154">
        <f t="shared" si="14"/>
        <v>0</v>
      </c>
      <c r="BF178" s="154">
        <f t="shared" si="15"/>
        <v>0</v>
      </c>
      <c r="BG178" s="154">
        <f t="shared" si="16"/>
        <v>0</v>
      </c>
      <c r="BH178" s="154">
        <f t="shared" si="17"/>
        <v>0</v>
      </c>
      <c r="BI178" s="154">
        <f t="shared" si="18"/>
        <v>0</v>
      </c>
      <c r="BJ178" s="18" t="s">
        <v>20</v>
      </c>
      <c r="BK178" s="154">
        <f t="shared" si="19"/>
        <v>0</v>
      </c>
      <c r="BL178" s="18" t="s">
        <v>434</v>
      </c>
      <c r="BM178" s="18" t="s">
        <v>975</v>
      </c>
    </row>
    <row r="179" spans="2:65" s="1" customFormat="1" ht="22.5" customHeight="1">
      <c r="B179" s="145"/>
      <c r="C179" s="155" t="s">
        <v>424</v>
      </c>
      <c r="D179" s="155" t="s">
        <v>327</v>
      </c>
      <c r="E179" s="156" t="s">
        <v>976</v>
      </c>
      <c r="F179" s="226" t="s">
        <v>977</v>
      </c>
      <c r="G179" s="226"/>
      <c r="H179" s="226"/>
      <c r="I179" s="226"/>
      <c r="J179" s="157" t="s">
        <v>445</v>
      </c>
      <c r="K179" s="158">
        <v>110</v>
      </c>
      <c r="L179" s="227"/>
      <c r="M179" s="227"/>
      <c r="N179" s="227">
        <f t="shared" si="10"/>
        <v>0</v>
      </c>
      <c r="O179" s="220"/>
      <c r="P179" s="220"/>
      <c r="Q179" s="220"/>
      <c r="R179" s="150"/>
      <c r="T179" s="151" t="s">
        <v>5</v>
      </c>
      <c r="U179" s="41" t="s">
        <v>39</v>
      </c>
      <c r="V179" s="152">
        <v>0</v>
      </c>
      <c r="W179" s="152">
        <f t="shared" si="11"/>
        <v>0</v>
      </c>
      <c r="X179" s="152">
        <v>2.5300000000000002E-4</v>
      </c>
      <c r="Y179" s="152">
        <f t="shared" si="12"/>
        <v>2.7830000000000004E-2</v>
      </c>
      <c r="Z179" s="152">
        <v>0</v>
      </c>
      <c r="AA179" s="153">
        <f t="shared" si="13"/>
        <v>0</v>
      </c>
      <c r="AR179" s="18" t="s">
        <v>799</v>
      </c>
      <c r="AT179" s="18" t="s">
        <v>327</v>
      </c>
      <c r="AU179" s="18" t="s">
        <v>85</v>
      </c>
      <c r="AY179" s="18" t="s">
        <v>182</v>
      </c>
      <c r="BE179" s="154">
        <f t="shared" si="14"/>
        <v>0</v>
      </c>
      <c r="BF179" s="154">
        <f t="shared" si="15"/>
        <v>0</v>
      </c>
      <c r="BG179" s="154">
        <f t="shared" si="16"/>
        <v>0</v>
      </c>
      <c r="BH179" s="154">
        <f t="shared" si="17"/>
        <v>0</v>
      </c>
      <c r="BI179" s="154">
        <f t="shared" si="18"/>
        <v>0</v>
      </c>
      <c r="BJ179" s="18" t="s">
        <v>20</v>
      </c>
      <c r="BK179" s="154">
        <f t="shared" si="19"/>
        <v>0</v>
      </c>
      <c r="BL179" s="18" t="s">
        <v>799</v>
      </c>
      <c r="BM179" s="18" t="s">
        <v>978</v>
      </c>
    </row>
    <row r="180" spans="2:65" s="1" customFormat="1" ht="44.25" customHeight="1">
      <c r="B180" s="145"/>
      <c r="C180" s="146" t="s">
        <v>428</v>
      </c>
      <c r="D180" s="146" t="s">
        <v>183</v>
      </c>
      <c r="E180" s="147" t="s">
        <v>979</v>
      </c>
      <c r="F180" s="219" t="s">
        <v>980</v>
      </c>
      <c r="G180" s="219"/>
      <c r="H180" s="219"/>
      <c r="I180" s="219"/>
      <c r="J180" s="148" t="s">
        <v>445</v>
      </c>
      <c r="K180" s="149">
        <v>127</v>
      </c>
      <c r="L180" s="220"/>
      <c r="M180" s="220"/>
      <c r="N180" s="220">
        <f t="shared" si="10"/>
        <v>0</v>
      </c>
      <c r="O180" s="220"/>
      <c r="P180" s="220"/>
      <c r="Q180" s="220"/>
      <c r="R180" s="150"/>
      <c r="T180" s="151" t="s">
        <v>5</v>
      </c>
      <c r="U180" s="41" t="s">
        <v>39</v>
      </c>
      <c r="V180" s="152">
        <v>9.6000000000000002E-2</v>
      </c>
      <c r="W180" s="152">
        <f t="shared" si="11"/>
        <v>12.192</v>
      </c>
      <c r="X180" s="152">
        <v>0</v>
      </c>
      <c r="Y180" s="152">
        <f t="shared" si="12"/>
        <v>0</v>
      </c>
      <c r="Z180" s="152">
        <v>0</v>
      </c>
      <c r="AA180" s="153">
        <f t="shared" si="13"/>
        <v>0</v>
      </c>
      <c r="AR180" s="18" t="s">
        <v>434</v>
      </c>
      <c r="AT180" s="18" t="s">
        <v>183</v>
      </c>
      <c r="AU180" s="18" t="s">
        <v>85</v>
      </c>
      <c r="AY180" s="18" t="s">
        <v>182</v>
      </c>
      <c r="BE180" s="154">
        <f t="shared" si="14"/>
        <v>0</v>
      </c>
      <c r="BF180" s="154">
        <f t="shared" si="15"/>
        <v>0</v>
      </c>
      <c r="BG180" s="154">
        <f t="shared" si="16"/>
        <v>0</v>
      </c>
      <c r="BH180" s="154">
        <f t="shared" si="17"/>
        <v>0</v>
      </c>
      <c r="BI180" s="154">
        <f t="shared" si="18"/>
        <v>0</v>
      </c>
      <c r="BJ180" s="18" t="s">
        <v>20</v>
      </c>
      <c r="BK180" s="154">
        <f t="shared" si="19"/>
        <v>0</v>
      </c>
      <c r="BL180" s="18" t="s">
        <v>434</v>
      </c>
      <c r="BM180" s="18" t="s">
        <v>981</v>
      </c>
    </row>
    <row r="181" spans="2:65" s="1" customFormat="1" ht="22.5" customHeight="1">
      <c r="B181" s="145"/>
      <c r="C181" s="155" t="s">
        <v>430</v>
      </c>
      <c r="D181" s="155" t="s">
        <v>327</v>
      </c>
      <c r="E181" s="156" t="s">
        <v>982</v>
      </c>
      <c r="F181" s="226" t="s">
        <v>983</v>
      </c>
      <c r="G181" s="226"/>
      <c r="H181" s="226"/>
      <c r="I181" s="226"/>
      <c r="J181" s="157" t="s">
        <v>445</v>
      </c>
      <c r="K181" s="158">
        <v>127</v>
      </c>
      <c r="L181" s="227"/>
      <c r="M181" s="227"/>
      <c r="N181" s="227">
        <f t="shared" si="10"/>
        <v>0</v>
      </c>
      <c r="O181" s="220"/>
      <c r="P181" s="220"/>
      <c r="Q181" s="220"/>
      <c r="R181" s="150"/>
      <c r="T181" s="151" t="s">
        <v>5</v>
      </c>
      <c r="U181" s="41" t="s">
        <v>39</v>
      </c>
      <c r="V181" s="152">
        <v>0</v>
      </c>
      <c r="W181" s="152">
        <f t="shared" si="11"/>
        <v>0</v>
      </c>
      <c r="X181" s="152">
        <v>3.0600000000000001E-4</v>
      </c>
      <c r="Y181" s="152">
        <f t="shared" si="12"/>
        <v>3.8862000000000001E-2</v>
      </c>
      <c r="Z181" s="152">
        <v>0</v>
      </c>
      <c r="AA181" s="153">
        <f t="shared" si="13"/>
        <v>0</v>
      </c>
      <c r="AR181" s="18" t="s">
        <v>799</v>
      </c>
      <c r="AT181" s="18" t="s">
        <v>327</v>
      </c>
      <c r="AU181" s="18" t="s">
        <v>85</v>
      </c>
      <c r="AY181" s="18" t="s">
        <v>182</v>
      </c>
      <c r="BE181" s="154">
        <f t="shared" si="14"/>
        <v>0</v>
      </c>
      <c r="BF181" s="154">
        <f t="shared" si="15"/>
        <v>0</v>
      </c>
      <c r="BG181" s="154">
        <f t="shared" si="16"/>
        <v>0</v>
      </c>
      <c r="BH181" s="154">
        <f t="shared" si="17"/>
        <v>0</v>
      </c>
      <c r="BI181" s="154">
        <f t="shared" si="18"/>
        <v>0</v>
      </c>
      <c r="BJ181" s="18" t="s">
        <v>20</v>
      </c>
      <c r="BK181" s="154">
        <f t="shared" si="19"/>
        <v>0</v>
      </c>
      <c r="BL181" s="18" t="s">
        <v>799</v>
      </c>
      <c r="BM181" s="18" t="s">
        <v>984</v>
      </c>
    </row>
    <row r="182" spans="2:65" s="1" customFormat="1" ht="31.5" customHeight="1">
      <c r="B182" s="145"/>
      <c r="C182" s="146" t="s">
        <v>434</v>
      </c>
      <c r="D182" s="146" t="s">
        <v>183</v>
      </c>
      <c r="E182" s="147" t="s">
        <v>985</v>
      </c>
      <c r="F182" s="219" t="s">
        <v>986</v>
      </c>
      <c r="G182" s="219"/>
      <c r="H182" s="219"/>
      <c r="I182" s="219"/>
      <c r="J182" s="148" t="s">
        <v>445</v>
      </c>
      <c r="K182" s="149">
        <v>3</v>
      </c>
      <c r="L182" s="220"/>
      <c r="M182" s="220"/>
      <c r="N182" s="220">
        <f t="shared" si="10"/>
        <v>0</v>
      </c>
      <c r="O182" s="220"/>
      <c r="P182" s="220"/>
      <c r="Q182" s="220"/>
      <c r="R182" s="150"/>
      <c r="T182" s="151" t="s">
        <v>5</v>
      </c>
      <c r="U182" s="41" t="s">
        <v>39</v>
      </c>
      <c r="V182" s="152">
        <v>0.126</v>
      </c>
      <c r="W182" s="152">
        <f t="shared" si="11"/>
        <v>0.378</v>
      </c>
      <c r="X182" s="152">
        <v>0</v>
      </c>
      <c r="Y182" s="152">
        <f t="shared" si="12"/>
        <v>0</v>
      </c>
      <c r="Z182" s="152">
        <v>0</v>
      </c>
      <c r="AA182" s="153">
        <f t="shared" si="13"/>
        <v>0</v>
      </c>
      <c r="AR182" s="18" t="s">
        <v>434</v>
      </c>
      <c r="AT182" s="18" t="s">
        <v>183</v>
      </c>
      <c r="AU182" s="18" t="s">
        <v>85</v>
      </c>
      <c r="AY182" s="18" t="s">
        <v>182</v>
      </c>
      <c r="BE182" s="154">
        <f t="shared" si="14"/>
        <v>0</v>
      </c>
      <c r="BF182" s="154">
        <f t="shared" si="15"/>
        <v>0</v>
      </c>
      <c r="BG182" s="154">
        <f t="shared" si="16"/>
        <v>0</v>
      </c>
      <c r="BH182" s="154">
        <f t="shared" si="17"/>
        <v>0</v>
      </c>
      <c r="BI182" s="154">
        <f t="shared" si="18"/>
        <v>0</v>
      </c>
      <c r="BJ182" s="18" t="s">
        <v>20</v>
      </c>
      <c r="BK182" s="154">
        <f t="shared" si="19"/>
        <v>0</v>
      </c>
      <c r="BL182" s="18" t="s">
        <v>434</v>
      </c>
      <c r="BM182" s="18" t="s">
        <v>987</v>
      </c>
    </row>
    <row r="183" spans="2:65" s="1" customFormat="1" ht="22.5" customHeight="1">
      <c r="B183" s="145"/>
      <c r="C183" s="155" t="s">
        <v>438</v>
      </c>
      <c r="D183" s="155" t="s">
        <v>327</v>
      </c>
      <c r="E183" s="156" t="s">
        <v>988</v>
      </c>
      <c r="F183" s="226" t="s">
        <v>989</v>
      </c>
      <c r="G183" s="226"/>
      <c r="H183" s="226"/>
      <c r="I183" s="226"/>
      <c r="J183" s="157" t="s">
        <v>445</v>
      </c>
      <c r="K183" s="158">
        <v>3</v>
      </c>
      <c r="L183" s="227"/>
      <c r="M183" s="227"/>
      <c r="N183" s="227">
        <f t="shared" si="10"/>
        <v>0</v>
      </c>
      <c r="O183" s="220"/>
      <c r="P183" s="220"/>
      <c r="Q183" s="220"/>
      <c r="R183" s="150"/>
      <c r="T183" s="151" t="s">
        <v>5</v>
      </c>
      <c r="U183" s="41" t="s">
        <v>39</v>
      </c>
      <c r="V183" s="152">
        <v>0</v>
      </c>
      <c r="W183" s="152">
        <f t="shared" ref="W183:W187" si="20">V183*K183</f>
        <v>0</v>
      </c>
      <c r="X183" s="152">
        <v>1.5659999999999999E-3</v>
      </c>
      <c r="Y183" s="152">
        <f t="shared" ref="Y183:Y187" si="21">X183*K183</f>
        <v>4.6979999999999999E-3</v>
      </c>
      <c r="Z183" s="152">
        <v>0</v>
      </c>
      <c r="AA183" s="153">
        <f t="shared" ref="AA183:AA187" si="22">Z183*K183</f>
        <v>0</v>
      </c>
      <c r="AR183" s="18" t="s">
        <v>799</v>
      </c>
      <c r="AT183" s="18" t="s">
        <v>327</v>
      </c>
      <c r="AU183" s="18" t="s">
        <v>85</v>
      </c>
      <c r="AY183" s="18" t="s">
        <v>182</v>
      </c>
      <c r="BE183" s="154">
        <f t="shared" si="14"/>
        <v>0</v>
      </c>
      <c r="BF183" s="154">
        <f t="shared" si="15"/>
        <v>0</v>
      </c>
      <c r="BG183" s="154">
        <f t="shared" si="16"/>
        <v>0</v>
      </c>
      <c r="BH183" s="154">
        <f t="shared" si="17"/>
        <v>0</v>
      </c>
      <c r="BI183" s="154">
        <f t="shared" si="18"/>
        <v>0</v>
      </c>
      <c r="BJ183" s="18" t="s">
        <v>20</v>
      </c>
      <c r="BK183" s="154">
        <f t="shared" si="19"/>
        <v>0</v>
      </c>
      <c r="BL183" s="18" t="s">
        <v>799</v>
      </c>
      <c r="BM183" s="18" t="s">
        <v>990</v>
      </c>
    </row>
    <row r="184" spans="2:65" s="1" customFormat="1" ht="44.25" customHeight="1">
      <c r="B184" s="145"/>
      <c r="C184" s="146" t="s">
        <v>442</v>
      </c>
      <c r="D184" s="146" t="s">
        <v>183</v>
      </c>
      <c r="E184" s="147" t="s">
        <v>991</v>
      </c>
      <c r="F184" s="219" t="s">
        <v>992</v>
      </c>
      <c r="G184" s="219"/>
      <c r="H184" s="219"/>
      <c r="I184" s="219"/>
      <c r="J184" s="148" t="s">
        <v>445</v>
      </c>
      <c r="K184" s="149">
        <v>41</v>
      </c>
      <c r="L184" s="220"/>
      <c r="M184" s="220"/>
      <c r="N184" s="220">
        <f t="shared" si="10"/>
        <v>0</v>
      </c>
      <c r="O184" s="220"/>
      <c r="P184" s="220"/>
      <c r="Q184" s="220"/>
      <c r="R184" s="150"/>
      <c r="T184" s="151" t="s">
        <v>5</v>
      </c>
      <c r="U184" s="41" t="s">
        <v>39</v>
      </c>
      <c r="V184" s="152">
        <v>0.17</v>
      </c>
      <c r="W184" s="152">
        <f t="shared" si="20"/>
        <v>6.9700000000000006</v>
      </c>
      <c r="X184" s="152">
        <v>0</v>
      </c>
      <c r="Y184" s="152">
        <f t="shared" si="21"/>
        <v>0</v>
      </c>
      <c r="Z184" s="152">
        <v>0</v>
      </c>
      <c r="AA184" s="153">
        <f t="shared" si="22"/>
        <v>0</v>
      </c>
      <c r="AR184" s="18" t="s">
        <v>434</v>
      </c>
      <c r="AT184" s="18" t="s">
        <v>183</v>
      </c>
      <c r="AU184" s="18" t="s">
        <v>85</v>
      </c>
      <c r="AY184" s="18" t="s">
        <v>182</v>
      </c>
      <c r="BE184" s="154">
        <f t="shared" si="14"/>
        <v>0</v>
      </c>
      <c r="BF184" s="154">
        <f t="shared" si="15"/>
        <v>0</v>
      </c>
      <c r="BG184" s="154">
        <f t="shared" si="16"/>
        <v>0</v>
      </c>
      <c r="BH184" s="154">
        <f t="shared" si="17"/>
        <v>0</v>
      </c>
      <c r="BI184" s="154">
        <f t="shared" si="18"/>
        <v>0</v>
      </c>
      <c r="BJ184" s="18" t="s">
        <v>20</v>
      </c>
      <c r="BK184" s="154">
        <f t="shared" si="19"/>
        <v>0</v>
      </c>
      <c r="BL184" s="18" t="s">
        <v>434</v>
      </c>
      <c r="BM184" s="18" t="s">
        <v>993</v>
      </c>
    </row>
    <row r="185" spans="2:65" s="1" customFormat="1" ht="22.5" customHeight="1">
      <c r="B185" s="145"/>
      <c r="C185" s="155" t="s">
        <v>447</v>
      </c>
      <c r="D185" s="155" t="s">
        <v>327</v>
      </c>
      <c r="E185" s="156" t="s">
        <v>994</v>
      </c>
      <c r="F185" s="226" t="s">
        <v>995</v>
      </c>
      <c r="G185" s="226"/>
      <c r="H185" s="226"/>
      <c r="I185" s="226"/>
      <c r="J185" s="157" t="s">
        <v>445</v>
      </c>
      <c r="K185" s="158">
        <v>41</v>
      </c>
      <c r="L185" s="227"/>
      <c r="M185" s="227"/>
      <c r="N185" s="227">
        <f t="shared" si="10"/>
        <v>0</v>
      </c>
      <c r="O185" s="220"/>
      <c r="P185" s="220"/>
      <c r="Q185" s="220"/>
      <c r="R185" s="150"/>
      <c r="T185" s="151" t="s">
        <v>5</v>
      </c>
      <c r="U185" s="41" t="s">
        <v>39</v>
      </c>
      <c r="V185" s="152">
        <v>0</v>
      </c>
      <c r="W185" s="152">
        <f t="shared" si="20"/>
        <v>0</v>
      </c>
      <c r="X185" s="152">
        <v>2.098E-3</v>
      </c>
      <c r="Y185" s="152">
        <f t="shared" si="21"/>
        <v>8.6017999999999997E-2</v>
      </c>
      <c r="Z185" s="152">
        <v>0</v>
      </c>
      <c r="AA185" s="153">
        <f t="shared" si="22"/>
        <v>0</v>
      </c>
      <c r="AR185" s="18" t="s">
        <v>799</v>
      </c>
      <c r="AT185" s="18" t="s">
        <v>327</v>
      </c>
      <c r="AU185" s="18" t="s">
        <v>85</v>
      </c>
      <c r="AY185" s="18" t="s">
        <v>182</v>
      </c>
      <c r="BE185" s="154">
        <f t="shared" si="14"/>
        <v>0</v>
      </c>
      <c r="BF185" s="154">
        <f t="shared" si="15"/>
        <v>0</v>
      </c>
      <c r="BG185" s="154">
        <f t="shared" si="16"/>
        <v>0</v>
      </c>
      <c r="BH185" s="154">
        <f t="shared" si="17"/>
        <v>0</v>
      </c>
      <c r="BI185" s="154">
        <f t="shared" si="18"/>
        <v>0</v>
      </c>
      <c r="BJ185" s="18" t="s">
        <v>20</v>
      </c>
      <c r="BK185" s="154">
        <f t="shared" si="19"/>
        <v>0</v>
      </c>
      <c r="BL185" s="18" t="s">
        <v>799</v>
      </c>
      <c r="BM185" s="18" t="s">
        <v>996</v>
      </c>
    </row>
    <row r="186" spans="2:65" s="1" customFormat="1" ht="31.5" customHeight="1">
      <c r="B186" s="145"/>
      <c r="C186" s="146" t="s">
        <v>451</v>
      </c>
      <c r="D186" s="146" t="s">
        <v>183</v>
      </c>
      <c r="E186" s="147" t="s">
        <v>997</v>
      </c>
      <c r="F186" s="219" t="s">
        <v>998</v>
      </c>
      <c r="G186" s="219"/>
      <c r="H186" s="219"/>
      <c r="I186" s="219"/>
      <c r="J186" s="148" t="s">
        <v>562</v>
      </c>
      <c r="K186" s="149">
        <v>1</v>
      </c>
      <c r="L186" s="220"/>
      <c r="M186" s="220"/>
      <c r="N186" s="220">
        <f t="shared" si="10"/>
        <v>0</v>
      </c>
      <c r="O186" s="220"/>
      <c r="P186" s="220"/>
      <c r="Q186" s="220"/>
      <c r="R186" s="150"/>
      <c r="T186" s="151" t="s">
        <v>5</v>
      </c>
      <c r="U186" s="41" t="s">
        <v>39</v>
      </c>
      <c r="V186" s="152">
        <v>0.20200000000000001</v>
      </c>
      <c r="W186" s="152">
        <f t="shared" si="20"/>
        <v>0.20200000000000001</v>
      </c>
      <c r="X186" s="152">
        <v>0</v>
      </c>
      <c r="Y186" s="152">
        <f t="shared" si="21"/>
        <v>0</v>
      </c>
      <c r="Z186" s="152">
        <v>0</v>
      </c>
      <c r="AA186" s="153">
        <f t="shared" si="22"/>
        <v>0</v>
      </c>
      <c r="AR186" s="18" t="s">
        <v>434</v>
      </c>
      <c r="AT186" s="18" t="s">
        <v>183</v>
      </c>
      <c r="AU186" s="18" t="s">
        <v>85</v>
      </c>
      <c r="AY186" s="18" t="s">
        <v>182</v>
      </c>
      <c r="BE186" s="154">
        <f t="shared" si="14"/>
        <v>0</v>
      </c>
      <c r="BF186" s="154">
        <f t="shared" si="15"/>
        <v>0</v>
      </c>
      <c r="BG186" s="154">
        <f t="shared" si="16"/>
        <v>0</v>
      </c>
      <c r="BH186" s="154">
        <f t="shared" si="17"/>
        <v>0</v>
      </c>
      <c r="BI186" s="154">
        <f t="shared" si="18"/>
        <v>0</v>
      </c>
      <c r="BJ186" s="18" t="s">
        <v>20</v>
      </c>
      <c r="BK186" s="154">
        <f t="shared" si="19"/>
        <v>0</v>
      </c>
      <c r="BL186" s="18" t="s">
        <v>434</v>
      </c>
      <c r="BM186" s="18" t="s">
        <v>999</v>
      </c>
    </row>
    <row r="187" spans="2:65" s="1" customFormat="1" ht="22.5" customHeight="1">
      <c r="B187" s="145"/>
      <c r="C187" s="155" t="s">
        <v>455</v>
      </c>
      <c r="D187" s="155" t="s">
        <v>327</v>
      </c>
      <c r="E187" s="156" t="s">
        <v>1000</v>
      </c>
      <c r="F187" s="226" t="s">
        <v>1001</v>
      </c>
      <c r="G187" s="226"/>
      <c r="H187" s="226"/>
      <c r="I187" s="226"/>
      <c r="J187" s="157" t="s">
        <v>562</v>
      </c>
      <c r="K187" s="158">
        <v>1</v>
      </c>
      <c r="L187" s="227"/>
      <c r="M187" s="227"/>
      <c r="N187" s="227">
        <f t="shared" si="10"/>
        <v>0</v>
      </c>
      <c r="O187" s="220"/>
      <c r="P187" s="220"/>
      <c r="Q187" s="220"/>
      <c r="R187" s="150"/>
      <c r="T187" s="151" t="s">
        <v>5</v>
      </c>
      <c r="U187" s="41" t="s">
        <v>39</v>
      </c>
      <c r="V187" s="152">
        <v>0</v>
      </c>
      <c r="W187" s="152">
        <f t="shared" si="20"/>
        <v>0</v>
      </c>
      <c r="X187" s="152">
        <v>7.5000000000000002E-4</v>
      </c>
      <c r="Y187" s="152">
        <f t="shared" si="21"/>
        <v>7.5000000000000002E-4</v>
      </c>
      <c r="Z187" s="152">
        <v>0</v>
      </c>
      <c r="AA187" s="153">
        <f t="shared" si="22"/>
        <v>0</v>
      </c>
      <c r="AR187" s="18" t="s">
        <v>641</v>
      </c>
      <c r="AT187" s="18" t="s">
        <v>327</v>
      </c>
      <c r="AU187" s="18" t="s">
        <v>85</v>
      </c>
      <c r="AY187" s="18" t="s">
        <v>182</v>
      </c>
      <c r="BE187" s="154">
        <f t="shared" si="14"/>
        <v>0</v>
      </c>
      <c r="BF187" s="154">
        <f t="shared" si="15"/>
        <v>0</v>
      </c>
      <c r="BG187" s="154">
        <f t="shared" si="16"/>
        <v>0</v>
      </c>
      <c r="BH187" s="154">
        <f t="shared" si="17"/>
        <v>0</v>
      </c>
      <c r="BI187" s="154">
        <f t="shared" si="18"/>
        <v>0</v>
      </c>
      <c r="BJ187" s="18" t="s">
        <v>20</v>
      </c>
      <c r="BK187" s="154">
        <f t="shared" si="19"/>
        <v>0</v>
      </c>
      <c r="BL187" s="18" t="s">
        <v>434</v>
      </c>
      <c r="BM187" s="18" t="s">
        <v>1002</v>
      </c>
    </row>
    <row r="188" spans="2:65" s="10" customFormat="1" ht="29.85" customHeight="1">
      <c r="B188" s="134"/>
      <c r="C188" s="135"/>
      <c r="D188" s="144" t="s">
        <v>791</v>
      </c>
      <c r="E188" s="144"/>
      <c r="F188" s="144"/>
      <c r="G188" s="144"/>
      <c r="H188" s="144"/>
      <c r="I188" s="144"/>
      <c r="J188" s="144"/>
      <c r="K188" s="144"/>
      <c r="L188" s="144"/>
      <c r="M188" s="144"/>
      <c r="N188" s="228">
        <f>BK188</f>
        <v>0</v>
      </c>
      <c r="O188" s="229"/>
      <c r="P188" s="229"/>
      <c r="Q188" s="229"/>
      <c r="R188" s="137"/>
      <c r="T188" s="138"/>
      <c r="U188" s="135"/>
      <c r="V188" s="135"/>
      <c r="W188" s="139">
        <f>SUM(W189:W198)</f>
        <v>74.653664000000006</v>
      </c>
      <c r="X188" s="135"/>
      <c r="Y188" s="139">
        <f>SUM(Y189:Y198)</f>
        <v>6.6640315999999995</v>
      </c>
      <c r="Z188" s="135"/>
      <c r="AA188" s="140">
        <f>SUM(AA189:AA198)</f>
        <v>0</v>
      </c>
      <c r="AR188" s="141" t="s">
        <v>192</v>
      </c>
      <c r="AT188" s="142" t="s">
        <v>73</v>
      </c>
      <c r="AU188" s="142" t="s">
        <v>20</v>
      </c>
      <c r="AY188" s="141" t="s">
        <v>182</v>
      </c>
      <c r="BK188" s="143">
        <f>SUM(BK189:BK198)</f>
        <v>0</v>
      </c>
    </row>
    <row r="189" spans="2:65" s="1" customFormat="1" ht="31.5" customHeight="1">
      <c r="B189" s="145"/>
      <c r="C189" s="146" t="s">
        <v>459</v>
      </c>
      <c r="D189" s="146" t="s">
        <v>183</v>
      </c>
      <c r="E189" s="147" t="s">
        <v>1003</v>
      </c>
      <c r="F189" s="219" t="s">
        <v>1004</v>
      </c>
      <c r="G189" s="219"/>
      <c r="H189" s="219"/>
      <c r="I189" s="219"/>
      <c r="J189" s="148" t="s">
        <v>1005</v>
      </c>
      <c r="K189" s="149">
        <v>3.4000000000000002E-2</v>
      </c>
      <c r="L189" s="220"/>
      <c r="M189" s="220"/>
      <c r="N189" s="220">
        <f t="shared" ref="N189:N198" si="23">ROUND(L189*K189,2)</f>
        <v>0</v>
      </c>
      <c r="O189" s="220"/>
      <c r="P189" s="220"/>
      <c r="Q189" s="220"/>
      <c r="R189" s="150"/>
      <c r="T189" s="151" t="s">
        <v>5</v>
      </c>
      <c r="U189" s="41" t="s">
        <v>39</v>
      </c>
      <c r="V189" s="152">
        <v>4.6959999999999997</v>
      </c>
      <c r="W189" s="152">
        <f t="shared" ref="W189:W198" si="24">V189*K189</f>
        <v>0.159664</v>
      </c>
      <c r="X189" s="152">
        <v>9.9000000000000008E-3</v>
      </c>
      <c r="Y189" s="152">
        <f t="shared" ref="Y189:Y198" si="25">X189*K189</f>
        <v>3.3660000000000005E-4</v>
      </c>
      <c r="Z189" s="152">
        <v>0</v>
      </c>
      <c r="AA189" s="153">
        <f t="shared" ref="AA189:AA198" si="26">Z189*K189</f>
        <v>0</v>
      </c>
      <c r="AR189" s="18" t="s">
        <v>434</v>
      </c>
      <c r="AT189" s="18" t="s">
        <v>183</v>
      </c>
      <c r="AU189" s="18" t="s">
        <v>85</v>
      </c>
      <c r="AY189" s="18" t="s">
        <v>182</v>
      </c>
      <c r="BE189" s="154">
        <f t="shared" ref="BE189:BE198" si="27">IF(U189="základní",N189,0)</f>
        <v>0</v>
      </c>
      <c r="BF189" s="154">
        <f t="shared" ref="BF189:BF198" si="28">IF(U189="snížená",N189,0)</f>
        <v>0</v>
      </c>
      <c r="BG189" s="154">
        <f t="shared" ref="BG189:BG198" si="29">IF(U189="zákl. přenesená",N189,0)</f>
        <v>0</v>
      </c>
      <c r="BH189" s="154">
        <f t="shared" ref="BH189:BH198" si="30">IF(U189="sníž. přenesená",N189,0)</f>
        <v>0</v>
      </c>
      <c r="BI189" s="154">
        <f t="shared" ref="BI189:BI198" si="31">IF(U189="nulová",N189,0)</f>
        <v>0</v>
      </c>
      <c r="BJ189" s="18" t="s">
        <v>20</v>
      </c>
      <c r="BK189" s="154">
        <f t="shared" ref="BK189:BK198" si="32">ROUND(L189*K189,2)</f>
        <v>0</v>
      </c>
      <c r="BL189" s="18" t="s">
        <v>434</v>
      </c>
      <c r="BM189" s="18" t="s">
        <v>1006</v>
      </c>
    </row>
    <row r="190" spans="2:65" s="1" customFormat="1" ht="31.5" customHeight="1">
      <c r="B190" s="145"/>
      <c r="C190" s="146" t="s">
        <v>463</v>
      </c>
      <c r="D190" s="146" t="s">
        <v>183</v>
      </c>
      <c r="E190" s="147" t="s">
        <v>1007</v>
      </c>
      <c r="F190" s="219" t="s">
        <v>1008</v>
      </c>
      <c r="G190" s="219"/>
      <c r="H190" s="219"/>
      <c r="I190" s="219"/>
      <c r="J190" s="148" t="s">
        <v>257</v>
      </c>
      <c r="K190" s="149">
        <v>7.5</v>
      </c>
      <c r="L190" s="220"/>
      <c r="M190" s="220"/>
      <c r="N190" s="220">
        <f t="shared" si="23"/>
        <v>0</v>
      </c>
      <c r="O190" s="220"/>
      <c r="P190" s="220"/>
      <c r="Q190" s="220"/>
      <c r="R190" s="150"/>
      <c r="T190" s="151" t="s">
        <v>5</v>
      </c>
      <c r="U190" s="41" t="s">
        <v>39</v>
      </c>
      <c r="V190" s="152">
        <v>0.625</v>
      </c>
      <c r="W190" s="152">
        <f t="shared" si="24"/>
        <v>4.6875</v>
      </c>
      <c r="X190" s="152">
        <v>0</v>
      </c>
      <c r="Y190" s="152">
        <f t="shared" si="25"/>
        <v>0</v>
      </c>
      <c r="Z190" s="152">
        <v>0</v>
      </c>
      <c r="AA190" s="153">
        <f t="shared" si="26"/>
        <v>0</v>
      </c>
      <c r="AR190" s="18" t="s">
        <v>434</v>
      </c>
      <c r="AT190" s="18" t="s">
        <v>183</v>
      </c>
      <c r="AU190" s="18" t="s">
        <v>85</v>
      </c>
      <c r="AY190" s="18" t="s">
        <v>182</v>
      </c>
      <c r="BE190" s="154">
        <f t="shared" si="27"/>
        <v>0</v>
      </c>
      <c r="BF190" s="154">
        <f t="shared" si="28"/>
        <v>0</v>
      </c>
      <c r="BG190" s="154">
        <f t="shared" si="29"/>
        <v>0</v>
      </c>
      <c r="BH190" s="154">
        <f t="shared" si="30"/>
        <v>0</v>
      </c>
      <c r="BI190" s="154">
        <f t="shared" si="31"/>
        <v>0</v>
      </c>
      <c r="BJ190" s="18" t="s">
        <v>20</v>
      </c>
      <c r="BK190" s="154">
        <f t="shared" si="32"/>
        <v>0</v>
      </c>
      <c r="BL190" s="18" t="s">
        <v>434</v>
      </c>
      <c r="BM190" s="18" t="s">
        <v>1009</v>
      </c>
    </row>
    <row r="191" spans="2:65" s="1" customFormat="1" ht="31.5" customHeight="1">
      <c r="B191" s="145"/>
      <c r="C191" s="146" t="s">
        <v>467</v>
      </c>
      <c r="D191" s="146" t="s">
        <v>183</v>
      </c>
      <c r="E191" s="147" t="s">
        <v>1010</v>
      </c>
      <c r="F191" s="219" t="s">
        <v>1011</v>
      </c>
      <c r="G191" s="219"/>
      <c r="H191" s="219"/>
      <c r="I191" s="219"/>
      <c r="J191" s="148" t="s">
        <v>445</v>
      </c>
      <c r="K191" s="149">
        <v>30</v>
      </c>
      <c r="L191" s="220"/>
      <c r="M191" s="220"/>
      <c r="N191" s="220">
        <f t="shared" si="23"/>
        <v>0</v>
      </c>
      <c r="O191" s="220"/>
      <c r="P191" s="220"/>
      <c r="Q191" s="220"/>
      <c r="R191" s="150"/>
      <c r="T191" s="151" t="s">
        <v>5</v>
      </c>
      <c r="U191" s="41" t="s">
        <v>39</v>
      </c>
      <c r="V191" s="152">
        <v>0.28000000000000003</v>
      </c>
      <c r="W191" s="152">
        <f t="shared" si="24"/>
        <v>8.4</v>
      </c>
      <c r="X191" s="152">
        <v>0</v>
      </c>
      <c r="Y191" s="152">
        <f t="shared" si="25"/>
        <v>0</v>
      </c>
      <c r="Z191" s="152">
        <v>0</v>
      </c>
      <c r="AA191" s="153">
        <f t="shared" si="26"/>
        <v>0</v>
      </c>
      <c r="AR191" s="18" t="s">
        <v>434</v>
      </c>
      <c r="AT191" s="18" t="s">
        <v>183</v>
      </c>
      <c r="AU191" s="18" t="s">
        <v>85</v>
      </c>
      <c r="AY191" s="18" t="s">
        <v>182</v>
      </c>
      <c r="BE191" s="154">
        <f t="shared" si="27"/>
        <v>0</v>
      </c>
      <c r="BF191" s="154">
        <f t="shared" si="28"/>
        <v>0</v>
      </c>
      <c r="BG191" s="154">
        <f t="shared" si="29"/>
        <v>0</v>
      </c>
      <c r="BH191" s="154">
        <f t="shared" si="30"/>
        <v>0</v>
      </c>
      <c r="BI191" s="154">
        <f t="shared" si="31"/>
        <v>0</v>
      </c>
      <c r="BJ191" s="18" t="s">
        <v>20</v>
      </c>
      <c r="BK191" s="154">
        <f t="shared" si="32"/>
        <v>0</v>
      </c>
      <c r="BL191" s="18" t="s">
        <v>434</v>
      </c>
      <c r="BM191" s="18" t="s">
        <v>1012</v>
      </c>
    </row>
    <row r="192" spans="2:65" s="1" customFormat="1" ht="31.5" customHeight="1">
      <c r="B192" s="145"/>
      <c r="C192" s="146" t="s">
        <v>471</v>
      </c>
      <c r="D192" s="146" t="s">
        <v>183</v>
      </c>
      <c r="E192" s="147" t="s">
        <v>1013</v>
      </c>
      <c r="F192" s="219" t="s">
        <v>1014</v>
      </c>
      <c r="G192" s="219"/>
      <c r="H192" s="219"/>
      <c r="I192" s="219"/>
      <c r="J192" s="148" t="s">
        <v>445</v>
      </c>
      <c r="K192" s="149">
        <v>34</v>
      </c>
      <c r="L192" s="220"/>
      <c r="M192" s="220"/>
      <c r="N192" s="220">
        <f t="shared" si="23"/>
        <v>0</v>
      </c>
      <c r="O192" s="220"/>
      <c r="P192" s="220"/>
      <c r="Q192" s="220"/>
      <c r="R192" s="150"/>
      <c r="T192" s="151" t="s">
        <v>5</v>
      </c>
      <c r="U192" s="41" t="s">
        <v>39</v>
      </c>
      <c r="V192" s="152">
        <v>1.2330000000000001</v>
      </c>
      <c r="W192" s="152">
        <f t="shared" si="24"/>
        <v>41.922000000000004</v>
      </c>
      <c r="X192" s="152">
        <v>0</v>
      </c>
      <c r="Y192" s="152">
        <f t="shared" si="25"/>
        <v>0</v>
      </c>
      <c r="Z192" s="152">
        <v>0</v>
      </c>
      <c r="AA192" s="153">
        <f t="shared" si="26"/>
        <v>0</v>
      </c>
      <c r="AR192" s="18" t="s">
        <v>434</v>
      </c>
      <c r="AT192" s="18" t="s">
        <v>183</v>
      </c>
      <c r="AU192" s="18" t="s">
        <v>85</v>
      </c>
      <c r="AY192" s="18" t="s">
        <v>182</v>
      </c>
      <c r="BE192" s="154">
        <f t="shared" si="27"/>
        <v>0</v>
      </c>
      <c r="BF192" s="154">
        <f t="shared" si="28"/>
        <v>0</v>
      </c>
      <c r="BG192" s="154">
        <f t="shared" si="29"/>
        <v>0</v>
      </c>
      <c r="BH192" s="154">
        <f t="shared" si="30"/>
        <v>0</v>
      </c>
      <c r="BI192" s="154">
        <f t="shared" si="31"/>
        <v>0</v>
      </c>
      <c r="BJ192" s="18" t="s">
        <v>20</v>
      </c>
      <c r="BK192" s="154">
        <f t="shared" si="32"/>
        <v>0</v>
      </c>
      <c r="BL192" s="18" t="s">
        <v>434</v>
      </c>
      <c r="BM192" s="18" t="s">
        <v>1015</v>
      </c>
    </row>
    <row r="193" spans="2:65" s="1" customFormat="1" ht="31.5" customHeight="1">
      <c r="B193" s="145"/>
      <c r="C193" s="146" t="s">
        <v>475</v>
      </c>
      <c r="D193" s="146" t="s">
        <v>183</v>
      </c>
      <c r="E193" s="147" t="s">
        <v>1016</v>
      </c>
      <c r="F193" s="219" t="s">
        <v>1017</v>
      </c>
      <c r="G193" s="219"/>
      <c r="H193" s="219"/>
      <c r="I193" s="219"/>
      <c r="J193" s="148" t="s">
        <v>445</v>
      </c>
      <c r="K193" s="149">
        <v>34</v>
      </c>
      <c r="L193" s="220"/>
      <c r="M193" s="220"/>
      <c r="N193" s="220">
        <f t="shared" si="23"/>
        <v>0</v>
      </c>
      <c r="O193" s="220"/>
      <c r="P193" s="220"/>
      <c r="Q193" s="220"/>
      <c r="R193" s="150"/>
      <c r="T193" s="151" t="s">
        <v>5</v>
      </c>
      <c r="U193" s="41" t="s">
        <v>39</v>
      </c>
      <c r="V193" s="152">
        <v>8.7999999999999995E-2</v>
      </c>
      <c r="W193" s="152">
        <f t="shared" si="24"/>
        <v>2.992</v>
      </c>
      <c r="X193" s="152">
        <v>0.15614</v>
      </c>
      <c r="Y193" s="152">
        <f t="shared" si="25"/>
        <v>5.3087600000000004</v>
      </c>
      <c r="Z193" s="152">
        <v>0</v>
      </c>
      <c r="AA193" s="153">
        <f t="shared" si="26"/>
        <v>0</v>
      </c>
      <c r="AR193" s="18" t="s">
        <v>434</v>
      </c>
      <c r="AT193" s="18" t="s">
        <v>183</v>
      </c>
      <c r="AU193" s="18" t="s">
        <v>85</v>
      </c>
      <c r="AY193" s="18" t="s">
        <v>182</v>
      </c>
      <c r="BE193" s="154">
        <f t="shared" si="27"/>
        <v>0</v>
      </c>
      <c r="BF193" s="154">
        <f t="shared" si="28"/>
        <v>0</v>
      </c>
      <c r="BG193" s="154">
        <f t="shared" si="29"/>
        <v>0</v>
      </c>
      <c r="BH193" s="154">
        <f t="shared" si="30"/>
        <v>0</v>
      </c>
      <c r="BI193" s="154">
        <f t="shared" si="31"/>
        <v>0</v>
      </c>
      <c r="BJ193" s="18" t="s">
        <v>20</v>
      </c>
      <c r="BK193" s="154">
        <f t="shared" si="32"/>
        <v>0</v>
      </c>
      <c r="BL193" s="18" t="s">
        <v>434</v>
      </c>
      <c r="BM193" s="18" t="s">
        <v>1018</v>
      </c>
    </row>
    <row r="194" spans="2:65" s="1" customFormat="1" ht="22.5" customHeight="1">
      <c r="B194" s="145"/>
      <c r="C194" s="146" t="s">
        <v>479</v>
      </c>
      <c r="D194" s="146" t="s">
        <v>183</v>
      </c>
      <c r="E194" s="147" t="s">
        <v>1019</v>
      </c>
      <c r="F194" s="219" t="s">
        <v>1020</v>
      </c>
      <c r="G194" s="219"/>
      <c r="H194" s="219"/>
      <c r="I194" s="219"/>
      <c r="J194" s="148" t="s">
        <v>445</v>
      </c>
      <c r="K194" s="149">
        <v>34</v>
      </c>
      <c r="L194" s="220"/>
      <c r="M194" s="220"/>
      <c r="N194" s="220">
        <f t="shared" si="23"/>
        <v>0</v>
      </c>
      <c r="O194" s="220"/>
      <c r="P194" s="220"/>
      <c r="Q194" s="220"/>
      <c r="R194" s="150"/>
      <c r="T194" s="151" t="s">
        <v>5</v>
      </c>
      <c r="U194" s="41" t="s">
        <v>39</v>
      </c>
      <c r="V194" s="152">
        <v>2.5000000000000001E-2</v>
      </c>
      <c r="W194" s="152">
        <f t="shared" si="24"/>
        <v>0.85000000000000009</v>
      </c>
      <c r="X194" s="152">
        <v>9.0000000000000006E-5</v>
      </c>
      <c r="Y194" s="152">
        <f t="shared" si="25"/>
        <v>3.0600000000000002E-3</v>
      </c>
      <c r="Z194" s="152">
        <v>0</v>
      </c>
      <c r="AA194" s="153">
        <f t="shared" si="26"/>
        <v>0</v>
      </c>
      <c r="AR194" s="18" t="s">
        <v>434</v>
      </c>
      <c r="AT194" s="18" t="s">
        <v>183</v>
      </c>
      <c r="AU194" s="18" t="s">
        <v>85</v>
      </c>
      <c r="AY194" s="18" t="s">
        <v>182</v>
      </c>
      <c r="BE194" s="154">
        <f t="shared" si="27"/>
        <v>0</v>
      </c>
      <c r="BF194" s="154">
        <f t="shared" si="28"/>
        <v>0</v>
      </c>
      <c r="BG194" s="154">
        <f t="shared" si="29"/>
        <v>0</v>
      </c>
      <c r="BH194" s="154">
        <f t="shared" si="30"/>
        <v>0</v>
      </c>
      <c r="BI194" s="154">
        <f t="shared" si="31"/>
        <v>0</v>
      </c>
      <c r="BJ194" s="18" t="s">
        <v>20</v>
      </c>
      <c r="BK194" s="154">
        <f t="shared" si="32"/>
        <v>0</v>
      </c>
      <c r="BL194" s="18" t="s">
        <v>434</v>
      </c>
      <c r="BM194" s="18" t="s">
        <v>1021</v>
      </c>
    </row>
    <row r="195" spans="2:65" s="1" customFormat="1" ht="31.5" customHeight="1">
      <c r="B195" s="145"/>
      <c r="C195" s="146" t="s">
        <v>483</v>
      </c>
      <c r="D195" s="146" t="s">
        <v>183</v>
      </c>
      <c r="E195" s="147" t="s">
        <v>1022</v>
      </c>
      <c r="F195" s="219" t="s">
        <v>1023</v>
      </c>
      <c r="G195" s="219"/>
      <c r="H195" s="219"/>
      <c r="I195" s="219"/>
      <c r="J195" s="148" t="s">
        <v>445</v>
      </c>
      <c r="K195" s="149">
        <v>34</v>
      </c>
      <c r="L195" s="220"/>
      <c r="M195" s="220"/>
      <c r="N195" s="220">
        <f t="shared" si="23"/>
        <v>0</v>
      </c>
      <c r="O195" s="220"/>
      <c r="P195" s="220"/>
      <c r="Q195" s="220"/>
      <c r="R195" s="150"/>
      <c r="T195" s="151" t="s">
        <v>5</v>
      </c>
      <c r="U195" s="41" t="s">
        <v>39</v>
      </c>
      <c r="V195" s="152">
        <v>0.33700000000000002</v>
      </c>
      <c r="W195" s="152">
        <f t="shared" si="24"/>
        <v>11.458</v>
      </c>
      <c r="X195" s="152">
        <v>0</v>
      </c>
      <c r="Y195" s="152">
        <f t="shared" si="25"/>
        <v>0</v>
      </c>
      <c r="Z195" s="152">
        <v>0</v>
      </c>
      <c r="AA195" s="153">
        <f t="shared" si="26"/>
        <v>0</v>
      </c>
      <c r="AR195" s="18" t="s">
        <v>434</v>
      </c>
      <c r="AT195" s="18" t="s">
        <v>183</v>
      </c>
      <c r="AU195" s="18" t="s">
        <v>85</v>
      </c>
      <c r="AY195" s="18" t="s">
        <v>182</v>
      </c>
      <c r="BE195" s="154">
        <f t="shared" si="27"/>
        <v>0</v>
      </c>
      <c r="BF195" s="154">
        <f t="shared" si="28"/>
        <v>0</v>
      </c>
      <c r="BG195" s="154">
        <f t="shared" si="29"/>
        <v>0</v>
      </c>
      <c r="BH195" s="154">
        <f t="shared" si="30"/>
        <v>0</v>
      </c>
      <c r="BI195" s="154">
        <f t="shared" si="31"/>
        <v>0</v>
      </c>
      <c r="BJ195" s="18" t="s">
        <v>20</v>
      </c>
      <c r="BK195" s="154">
        <f t="shared" si="32"/>
        <v>0</v>
      </c>
      <c r="BL195" s="18" t="s">
        <v>434</v>
      </c>
      <c r="BM195" s="18" t="s">
        <v>1024</v>
      </c>
    </row>
    <row r="196" spans="2:65" s="1" customFormat="1" ht="31.5" customHeight="1">
      <c r="B196" s="145"/>
      <c r="C196" s="146" t="s">
        <v>487</v>
      </c>
      <c r="D196" s="146" t="s">
        <v>183</v>
      </c>
      <c r="E196" s="147" t="s">
        <v>1025</v>
      </c>
      <c r="F196" s="219" t="s">
        <v>1026</v>
      </c>
      <c r="G196" s="219"/>
      <c r="H196" s="219"/>
      <c r="I196" s="219"/>
      <c r="J196" s="148" t="s">
        <v>257</v>
      </c>
      <c r="K196" s="149">
        <v>9.5</v>
      </c>
      <c r="L196" s="220"/>
      <c r="M196" s="220"/>
      <c r="N196" s="220">
        <f t="shared" si="23"/>
        <v>0</v>
      </c>
      <c r="O196" s="220"/>
      <c r="P196" s="220"/>
      <c r="Q196" s="220"/>
      <c r="R196" s="150"/>
      <c r="T196" s="151" t="s">
        <v>5</v>
      </c>
      <c r="U196" s="41" t="s">
        <v>39</v>
      </c>
      <c r="V196" s="152">
        <v>0.10100000000000001</v>
      </c>
      <c r="W196" s="152">
        <f t="shared" si="24"/>
        <v>0.95950000000000002</v>
      </c>
      <c r="X196" s="152">
        <v>0</v>
      </c>
      <c r="Y196" s="152">
        <f t="shared" si="25"/>
        <v>0</v>
      </c>
      <c r="Z196" s="152">
        <v>0</v>
      </c>
      <c r="AA196" s="153">
        <f t="shared" si="26"/>
        <v>0</v>
      </c>
      <c r="AR196" s="18" t="s">
        <v>434</v>
      </c>
      <c r="AT196" s="18" t="s">
        <v>183</v>
      </c>
      <c r="AU196" s="18" t="s">
        <v>85</v>
      </c>
      <c r="AY196" s="18" t="s">
        <v>182</v>
      </c>
      <c r="BE196" s="154">
        <f t="shared" si="27"/>
        <v>0</v>
      </c>
      <c r="BF196" s="154">
        <f t="shared" si="28"/>
        <v>0</v>
      </c>
      <c r="BG196" s="154">
        <f t="shared" si="29"/>
        <v>0</v>
      </c>
      <c r="BH196" s="154">
        <f t="shared" si="30"/>
        <v>0</v>
      </c>
      <c r="BI196" s="154">
        <f t="shared" si="31"/>
        <v>0</v>
      </c>
      <c r="BJ196" s="18" t="s">
        <v>20</v>
      </c>
      <c r="BK196" s="154">
        <f t="shared" si="32"/>
        <v>0</v>
      </c>
      <c r="BL196" s="18" t="s">
        <v>434</v>
      </c>
      <c r="BM196" s="18" t="s">
        <v>1027</v>
      </c>
    </row>
    <row r="197" spans="2:65" s="1" customFormat="1" ht="31.5" customHeight="1">
      <c r="B197" s="145"/>
      <c r="C197" s="146" t="s">
        <v>491</v>
      </c>
      <c r="D197" s="146" t="s">
        <v>183</v>
      </c>
      <c r="E197" s="147" t="s">
        <v>1028</v>
      </c>
      <c r="F197" s="219" t="s">
        <v>1029</v>
      </c>
      <c r="G197" s="219"/>
      <c r="H197" s="219"/>
      <c r="I197" s="219"/>
      <c r="J197" s="148" t="s">
        <v>257</v>
      </c>
      <c r="K197" s="149">
        <v>7.5</v>
      </c>
      <c r="L197" s="220"/>
      <c r="M197" s="220"/>
      <c r="N197" s="220">
        <f t="shared" si="23"/>
        <v>0</v>
      </c>
      <c r="O197" s="220"/>
      <c r="P197" s="220"/>
      <c r="Q197" s="220"/>
      <c r="R197" s="150"/>
      <c r="T197" s="151" t="s">
        <v>5</v>
      </c>
      <c r="U197" s="41" t="s">
        <v>39</v>
      </c>
      <c r="V197" s="152">
        <v>3.2000000000000001E-2</v>
      </c>
      <c r="W197" s="152">
        <f t="shared" si="24"/>
        <v>0.24</v>
      </c>
      <c r="X197" s="152">
        <v>0</v>
      </c>
      <c r="Y197" s="152">
        <f t="shared" si="25"/>
        <v>0</v>
      </c>
      <c r="Z197" s="152">
        <v>0</v>
      </c>
      <c r="AA197" s="153">
        <f t="shared" si="26"/>
        <v>0</v>
      </c>
      <c r="AR197" s="18" t="s">
        <v>434</v>
      </c>
      <c r="AT197" s="18" t="s">
        <v>183</v>
      </c>
      <c r="AU197" s="18" t="s">
        <v>85</v>
      </c>
      <c r="AY197" s="18" t="s">
        <v>182</v>
      </c>
      <c r="BE197" s="154">
        <f t="shared" si="27"/>
        <v>0</v>
      </c>
      <c r="BF197" s="154">
        <f t="shared" si="28"/>
        <v>0</v>
      </c>
      <c r="BG197" s="154">
        <f t="shared" si="29"/>
        <v>0</v>
      </c>
      <c r="BH197" s="154">
        <f t="shared" si="30"/>
        <v>0</v>
      </c>
      <c r="BI197" s="154">
        <f t="shared" si="31"/>
        <v>0</v>
      </c>
      <c r="BJ197" s="18" t="s">
        <v>20</v>
      </c>
      <c r="BK197" s="154">
        <f t="shared" si="32"/>
        <v>0</v>
      </c>
      <c r="BL197" s="18" t="s">
        <v>434</v>
      </c>
      <c r="BM197" s="18" t="s">
        <v>1030</v>
      </c>
    </row>
    <row r="198" spans="2:65" s="1" customFormat="1" ht="31.5" customHeight="1">
      <c r="B198" s="145"/>
      <c r="C198" s="146" t="s">
        <v>495</v>
      </c>
      <c r="D198" s="146" t="s">
        <v>183</v>
      </c>
      <c r="E198" s="147" t="s">
        <v>1031</v>
      </c>
      <c r="F198" s="219" t="s">
        <v>1032</v>
      </c>
      <c r="G198" s="219"/>
      <c r="H198" s="219"/>
      <c r="I198" s="219"/>
      <c r="J198" s="148" t="s">
        <v>257</v>
      </c>
      <c r="K198" s="149">
        <v>7.5</v>
      </c>
      <c r="L198" s="220"/>
      <c r="M198" s="220"/>
      <c r="N198" s="220">
        <f t="shared" si="23"/>
        <v>0</v>
      </c>
      <c r="O198" s="220"/>
      <c r="P198" s="220"/>
      <c r="Q198" s="220"/>
      <c r="R198" s="150"/>
      <c r="T198" s="151" t="s">
        <v>5</v>
      </c>
      <c r="U198" s="41" t="s">
        <v>39</v>
      </c>
      <c r="V198" s="152">
        <v>0.39800000000000002</v>
      </c>
      <c r="W198" s="152">
        <f t="shared" si="24"/>
        <v>2.9850000000000003</v>
      </c>
      <c r="X198" s="152">
        <v>0.18024999999999999</v>
      </c>
      <c r="Y198" s="152">
        <f t="shared" si="25"/>
        <v>1.3518749999999999</v>
      </c>
      <c r="Z198" s="152">
        <v>0</v>
      </c>
      <c r="AA198" s="153">
        <f t="shared" si="26"/>
        <v>0</v>
      </c>
      <c r="AR198" s="18" t="s">
        <v>434</v>
      </c>
      <c r="AT198" s="18" t="s">
        <v>183</v>
      </c>
      <c r="AU198" s="18" t="s">
        <v>85</v>
      </c>
      <c r="AY198" s="18" t="s">
        <v>182</v>
      </c>
      <c r="BE198" s="154">
        <f t="shared" si="27"/>
        <v>0</v>
      </c>
      <c r="BF198" s="154">
        <f t="shared" si="28"/>
        <v>0</v>
      </c>
      <c r="BG198" s="154">
        <f t="shared" si="29"/>
        <v>0</v>
      </c>
      <c r="BH198" s="154">
        <f t="shared" si="30"/>
        <v>0</v>
      </c>
      <c r="BI198" s="154">
        <f t="shared" si="31"/>
        <v>0</v>
      </c>
      <c r="BJ198" s="18" t="s">
        <v>20</v>
      </c>
      <c r="BK198" s="154">
        <f t="shared" si="32"/>
        <v>0</v>
      </c>
      <c r="BL198" s="18" t="s">
        <v>434</v>
      </c>
      <c r="BM198" s="18" t="s">
        <v>1033</v>
      </c>
    </row>
    <row r="199" spans="2:65" s="10" customFormat="1" ht="29.85" customHeight="1">
      <c r="B199" s="134"/>
      <c r="C199" s="135"/>
      <c r="D199" s="144" t="s">
        <v>792</v>
      </c>
      <c r="E199" s="144"/>
      <c r="F199" s="144"/>
      <c r="G199" s="144"/>
      <c r="H199" s="144"/>
      <c r="I199" s="144"/>
      <c r="J199" s="144"/>
      <c r="K199" s="144"/>
      <c r="L199" s="144"/>
      <c r="M199" s="144"/>
      <c r="N199" s="228">
        <f>BK199</f>
        <v>0</v>
      </c>
      <c r="O199" s="229"/>
      <c r="P199" s="229"/>
      <c r="Q199" s="229"/>
      <c r="R199" s="137"/>
      <c r="T199" s="138"/>
      <c r="U199" s="135"/>
      <c r="V199" s="135"/>
      <c r="W199" s="139">
        <f>SUM(W200:W227)</f>
        <v>408.38200000000001</v>
      </c>
      <c r="X199" s="135"/>
      <c r="Y199" s="139">
        <f>SUM(Y200:Y227)</f>
        <v>1.1736320000000002</v>
      </c>
      <c r="Z199" s="135"/>
      <c r="AA199" s="140">
        <f>SUM(AA200:AA227)</f>
        <v>0</v>
      </c>
      <c r="AR199" s="141" t="s">
        <v>192</v>
      </c>
      <c r="AT199" s="142" t="s">
        <v>73</v>
      </c>
      <c r="AU199" s="142" t="s">
        <v>20</v>
      </c>
      <c r="AY199" s="141" t="s">
        <v>182</v>
      </c>
      <c r="BK199" s="143">
        <f>SUM(BK200:BK227)</f>
        <v>0</v>
      </c>
    </row>
    <row r="200" spans="2:65" s="1" customFormat="1" ht="44.25" customHeight="1">
      <c r="B200" s="145"/>
      <c r="C200" s="146" t="s">
        <v>499</v>
      </c>
      <c r="D200" s="146" t="s">
        <v>183</v>
      </c>
      <c r="E200" s="147" t="s">
        <v>1034</v>
      </c>
      <c r="F200" s="219" t="s">
        <v>1035</v>
      </c>
      <c r="G200" s="219"/>
      <c r="H200" s="219"/>
      <c r="I200" s="219"/>
      <c r="J200" s="148" t="s">
        <v>445</v>
      </c>
      <c r="K200" s="149">
        <v>789</v>
      </c>
      <c r="L200" s="220"/>
      <c r="M200" s="220"/>
      <c r="N200" s="220">
        <f t="shared" ref="N200:N227" si="33">ROUND(L200*K200,2)</f>
        <v>0</v>
      </c>
      <c r="O200" s="220"/>
      <c r="P200" s="220"/>
      <c r="Q200" s="220"/>
      <c r="R200" s="150"/>
      <c r="T200" s="151" t="s">
        <v>5</v>
      </c>
      <c r="U200" s="41" t="s">
        <v>39</v>
      </c>
      <c r="V200" s="152">
        <v>7.5999999999999998E-2</v>
      </c>
      <c r="W200" s="152">
        <f t="shared" ref="W200:W227" si="34">V200*K200</f>
        <v>59.963999999999999</v>
      </c>
      <c r="X200" s="152">
        <v>0</v>
      </c>
      <c r="Y200" s="152">
        <f t="shared" ref="Y200:Y227" si="35">X200*K200</f>
        <v>0</v>
      </c>
      <c r="Z200" s="152">
        <v>0</v>
      </c>
      <c r="AA200" s="153">
        <f t="shared" ref="AA200:AA227" si="36">Z200*K200</f>
        <v>0</v>
      </c>
      <c r="AR200" s="18" t="s">
        <v>434</v>
      </c>
      <c r="AT200" s="18" t="s">
        <v>183</v>
      </c>
      <c r="AU200" s="18" t="s">
        <v>85</v>
      </c>
      <c r="AY200" s="18" t="s">
        <v>182</v>
      </c>
      <c r="BE200" s="154">
        <f t="shared" ref="BE200:BE227" si="37">IF(U200="základní",N200,0)</f>
        <v>0</v>
      </c>
      <c r="BF200" s="154">
        <f t="shared" ref="BF200:BF227" si="38">IF(U200="snížená",N200,0)</f>
        <v>0</v>
      </c>
      <c r="BG200" s="154">
        <f t="shared" ref="BG200:BG227" si="39">IF(U200="zákl. přenesená",N200,0)</f>
        <v>0</v>
      </c>
      <c r="BH200" s="154">
        <f t="shared" ref="BH200:BH227" si="40">IF(U200="sníž. přenesená",N200,0)</f>
        <v>0</v>
      </c>
      <c r="BI200" s="154">
        <f t="shared" ref="BI200:BI227" si="41">IF(U200="nulová",N200,0)</f>
        <v>0</v>
      </c>
      <c r="BJ200" s="18" t="s">
        <v>20</v>
      </c>
      <c r="BK200" s="154">
        <f t="shared" ref="BK200:BK227" si="42">ROUND(L200*K200,2)</f>
        <v>0</v>
      </c>
      <c r="BL200" s="18" t="s">
        <v>434</v>
      </c>
      <c r="BM200" s="18" t="s">
        <v>1036</v>
      </c>
    </row>
    <row r="201" spans="2:65" s="1" customFormat="1" ht="22.5" customHeight="1">
      <c r="B201" s="145"/>
      <c r="C201" s="155" t="s">
        <v>503</v>
      </c>
      <c r="D201" s="155" t="s">
        <v>327</v>
      </c>
      <c r="E201" s="156" t="s">
        <v>1037</v>
      </c>
      <c r="F201" s="226" t="s">
        <v>1038</v>
      </c>
      <c r="G201" s="226"/>
      <c r="H201" s="226"/>
      <c r="I201" s="226"/>
      <c r="J201" s="157" t="s">
        <v>386</v>
      </c>
      <c r="K201" s="158">
        <v>749.55</v>
      </c>
      <c r="L201" s="227"/>
      <c r="M201" s="227"/>
      <c r="N201" s="227">
        <f t="shared" si="33"/>
        <v>0</v>
      </c>
      <c r="O201" s="220"/>
      <c r="P201" s="220"/>
      <c r="Q201" s="220"/>
      <c r="R201" s="150"/>
      <c r="T201" s="151" t="s">
        <v>5</v>
      </c>
      <c r="U201" s="41" t="s">
        <v>39</v>
      </c>
      <c r="V201" s="152">
        <v>0</v>
      </c>
      <c r="W201" s="152">
        <f t="shared" si="34"/>
        <v>0</v>
      </c>
      <c r="X201" s="152">
        <v>1E-3</v>
      </c>
      <c r="Y201" s="152">
        <f t="shared" si="35"/>
        <v>0.74954999999999994</v>
      </c>
      <c r="Z201" s="152">
        <v>0</v>
      </c>
      <c r="AA201" s="153">
        <f t="shared" si="36"/>
        <v>0</v>
      </c>
      <c r="AR201" s="18" t="s">
        <v>799</v>
      </c>
      <c r="AT201" s="18" t="s">
        <v>327</v>
      </c>
      <c r="AU201" s="18" t="s">
        <v>85</v>
      </c>
      <c r="AY201" s="18" t="s">
        <v>182</v>
      </c>
      <c r="BE201" s="154">
        <f t="shared" si="37"/>
        <v>0</v>
      </c>
      <c r="BF201" s="154">
        <f t="shared" si="38"/>
        <v>0</v>
      </c>
      <c r="BG201" s="154">
        <f t="shared" si="39"/>
        <v>0</v>
      </c>
      <c r="BH201" s="154">
        <f t="shared" si="40"/>
        <v>0</v>
      </c>
      <c r="BI201" s="154">
        <f t="shared" si="41"/>
        <v>0</v>
      </c>
      <c r="BJ201" s="18" t="s">
        <v>20</v>
      </c>
      <c r="BK201" s="154">
        <f t="shared" si="42"/>
        <v>0</v>
      </c>
      <c r="BL201" s="18" t="s">
        <v>799</v>
      </c>
      <c r="BM201" s="18" t="s">
        <v>1039</v>
      </c>
    </row>
    <row r="202" spans="2:65" s="1" customFormat="1" ht="44.25" customHeight="1">
      <c r="B202" s="145"/>
      <c r="C202" s="146" t="s">
        <v>507</v>
      </c>
      <c r="D202" s="146" t="s">
        <v>183</v>
      </c>
      <c r="E202" s="147" t="s">
        <v>1040</v>
      </c>
      <c r="F202" s="219" t="s">
        <v>1041</v>
      </c>
      <c r="G202" s="219"/>
      <c r="H202" s="219"/>
      <c r="I202" s="219"/>
      <c r="J202" s="148" t="s">
        <v>445</v>
      </c>
      <c r="K202" s="149">
        <v>154</v>
      </c>
      <c r="L202" s="220"/>
      <c r="M202" s="220"/>
      <c r="N202" s="220">
        <f t="shared" si="33"/>
        <v>0</v>
      </c>
      <c r="O202" s="220"/>
      <c r="P202" s="220"/>
      <c r="Q202" s="220"/>
      <c r="R202" s="150"/>
      <c r="T202" s="151" t="s">
        <v>5</v>
      </c>
      <c r="U202" s="41" t="s">
        <v>39</v>
      </c>
      <c r="V202" s="152">
        <v>6.5000000000000002E-2</v>
      </c>
      <c r="W202" s="152">
        <f t="shared" si="34"/>
        <v>10.01</v>
      </c>
      <c r="X202" s="152">
        <v>0</v>
      </c>
      <c r="Y202" s="152">
        <f t="shared" si="35"/>
        <v>0</v>
      </c>
      <c r="Z202" s="152">
        <v>0</v>
      </c>
      <c r="AA202" s="153">
        <f t="shared" si="36"/>
        <v>0</v>
      </c>
      <c r="AR202" s="18" t="s">
        <v>434</v>
      </c>
      <c r="AT202" s="18" t="s">
        <v>183</v>
      </c>
      <c r="AU202" s="18" t="s">
        <v>85</v>
      </c>
      <c r="AY202" s="18" t="s">
        <v>182</v>
      </c>
      <c r="BE202" s="154">
        <f t="shared" si="37"/>
        <v>0</v>
      </c>
      <c r="BF202" s="154">
        <f t="shared" si="38"/>
        <v>0</v>
      </c>
      <c r="BG202" s="154">
        <f t="shared" si="39"/>
        <v>0</v>
      </c>
      <c r="BH202" s="154">
        <f t="shared" si="40"/>
        <v>0</v>
      </c>
      <c r="BI202" s="154">
        <f t="shared" si="41"/>
        <v>0</v>
      </c>
      <c r="BJ202" s="18" t="s">
        <v>20</v>
      </c>
      <c r="BK202" s="154">
        <f t="shared" si="42"/>
        <v>0</v>
      </c>
      <c r="BL202" s="18" t="s">
        <v>434</v>
      </c>
      <c r="BM202" s="18" t="s">
        <v>1042</v>
      </c>
    </row>
    <row r="203" spans="2:65" s="1" customFormat="1" ht="22.5" customHeight="1">
      <c r="B203" s="145"/>
      <c r="C203" s="155" t="s">
        <v>511</v>
      </c>
      <c r="D203" s="155" t="s">
        <v>327</v>
      </c>
      <c r="E203" s="156" t="s">
        <v>1043</v>
      </c>
      <c r="F203" s="226" t="s">
        <v>1044</v>
      </c>
      <c r="G203" s="226"/>
      <c r="H203" s="226"/>
      <c r="I203" s="226"/>
      <c r="J203" s="157" t="s">
        <v>386</v>
      </c>
      <c r="K203" s="158">
        <v>95.48</v>
      </c>
      <c r="L203" s="227"/>
      <c r="M203" s="227"/>
      <c r="N203" s="227">
        <f t="shared" si="33"/>
        <v>0</v>
      </c>
      <c r="O203" s="220"/>
      <c r="P203" s="220"/>
      <c r="Q203" s="220"/>
      <c r="R203" s="150"/>
      <c r="T203" s="151" t="s">
        <v>5</v>
      </c>
      <c r="U203" s="41" t="s">
        <v>39</v>
      </c>
      <c r="V203" s="152">
        <v>0</v>
      </c>
      <c r="W203" s="152">
        <f t="shared" si="34"/>
        <v>0</v>
      </c>
      <c r="X203" s="152">
        <v>1E-3</v>
      </c>
      <c r="Y203" s="152">
        <f t="shared" si="35"/>
        <v>9.5480000000000009E-2</v>
      </c>
      <c r="Z203" s="152">
        <v>0</v>
      </c>
      <c r="AA203" s="153">
        <f t="shared" si="36"/>
        <v>0</v>
      </c>
      <c r="AR203" s="18" t="s">
        <v>799</v>
      </c>
      <c r="AT203" s="18" t="s">
        <v>327</v>
      </c>
      <c r="AU203" s="18" t="s">
        <v>85</v>
      </c>
      <c r="AY203" s="18" t="s">
        <v>182</v>
      </c>
      <c r="BE203" s="154">
        <f t="shared" si="37"/>
        <v>0</v>
      </c>
      <c r="BF203" s="154">
        <f t="shared" si="38"/>
        <v>0</v>
      </c>
      <c r="BG203" s="154">
        <f t="shared" si="39"/>
        <v>0</v>
      </c>
      <c r="BH203" s="154">
        <f t="shared" si="40"/>
        <v>0</v>
      </c>
      <c r="BI203" s="154">
        <f t="shared" si="41"/>
        <v>0</v>
      </c>
      <c r="BJ203" s="18" t="s">
        <v>20</v>
      </c>
      <c r="BK203" s="154">
        <f t="shared" si="42"/>
        <v>0</v>
      </c>
      <c r="BL203" s="18" t="s">
        <v>799</v>
      </c>
      <c r="BM203" s="18" t="s">
        <v>1045</v>
      </c>
    </row>
    <row r="204" spans="2:65" s="1" customFormat="1" ht="31.5" customHeight="1">
      <c r="B204" s="145"/>
      <c r="C204" s="146" t="s">
        <v>515</v>
      </c>
      <c r="D204" s="146" t="s">
        <v>183</v>
      </c>
      <c r="E204" s="147" t="s">
        <v>1046</v>
      </c>
      <c r="F204" s="219" t="s">
        <v>1047</v>
      </c>
      <c r="G204" s="219"/>
      <c r="H204" s="219"/>
      <c r="I204" s="219"/>
      <c r="J204" s="148" t="s">
        <v>445</v>
      </c>
      <c r="K204" s="149">
        <v>426</v>
      </c>
      <c r="L204" s="220"/>
      <c r="M204" s="220"/>
      <c r="N204" s="220">
        <f t="shared" si="33"/>
        <v>0</v>
      </c>
      <c r="O204" s="220"/>
      <c r="P204" s="220"/>
      <c r="Q204" s="220"/>
      <c r="R204" s="150"/>
      <c r="T204" s="151" t="s">
        <v>5</v>
      </c>
      <c r="U204" s="41" t="s">
        <v>39</v>
      </c>
      <c r="V204" s="152">
        <v>0.497</v>
      </c>
      <c r="W204" s="152">
        <f t="shared" si="34"/>
        <v>211.72200000000001</v>
      </c>
      <c r="X204" s="152">
        <v>0</v>
      </c>
      <c r="Y204" s="152">
        <f t="shared" si="35"/>
        <v>0</v>
      </c>
      <c r="Z204" s="152">
        <v>0</v>
      </c>
      <c r="AA204" s="153">
        <f t="shared" si="36"/>
        <v>0</v>
      </c>
      <c r="AR204" s="18" t="s">
        <v>434</v>
      </c>
      <c r="AT204" s="18" t="s">
        <v>183</v>
      </c>
      <c r="AU204" s="18" t="s">
        <v>85</v>
      </c>
      <c r="AY204" s="18" t="s">
        <v>182</v>
      </c>
      <c r="BE204" s="154">
        <f t="shared" si="37"/>
        <v>0</v>
      </c>
      <c r="BF204" s="154">
        <f t="shared" si="38"/>
        <v>0</v>
      </c>
      <c r="BG204" s="154">
        <f t="shared" si="39"/>
        <v>0</v>
      </c>
      <c r="BH204" s="154">
        <f t="shared" si="40"/>
        <v>0</v>
      </c>
      <c r="BI204" s="154">
        <f t="shared" si="41"/>
        <v>0</v>
      </c>
      <c r="BJ204" s="18" t="s">
        <v>20</v>
      </c>
      <c r="BK204" s="154">
        <f t="shared" si="42"/>
        <v>0</v>
      </c>
      <c r="BL204" s="18" t="s">
        <v>434</v>
      </c>
      <c r="BM204" s="18" t="s">
        <v>1048</v>
      </c>
    </row>
    <row r="205" spans="2:65" s="1" customFormat="1" ht="22.5" customHeight="1">
      <c r="B205" s="145"/>
      <c r="C205" s="155" t="s">
        <v>519</v>
      </c>
      <c r="D205" s="155" t="s">
        <v>327</v>
      </c>
      <c r="E205" s="156" t="s">
        <v>1049</v>
      </c>
      <c r="F205" s="226" t="s">
        <v>1050</v>
      </c>
      <c r="G205" s="226"/>
      <c r="H205" s="226"/>
      <c r="I205" s="226"/>
      <c r="J205" s="157" t="s">
        <v>386</v>
      </c>
      <c r="K205" s="158">
        <v>57.51</v>
      </c>
      <c r="L205" s="227"/>
      <c r="M205" s="227"/>
      <c r="N205" s="227">
        <f t="shared" si="33"/>
        <v>0</v>
      </c>
      <c r="O205" s="220"/>
      <c r="P205" s="220"/>
      <c r="Q205" s="220"/>
      <c r="R205" s="150"/>
      <c r="T205" s="151" t="s">
        <v>5</v>
      </c>
      <c r="U205" s="41" t="s">
        <v>39</v>
      </c>
      <c r="V205" s="152">
        <v>0</v>
      </c>
      <c r="W205" s="152">
        <f t="shared" si="34"/>
        <v>0</v>
      </c>
      <c r="X205" s="152">
        <v>1E-3</v>
      </c>
      <c r="Y205" s="152">
        <f t="shared" si="35"/>
        <v>5.7509999999999999E-2</v>
      </c>
      <c r="Z205" s="152">
        <v>0</v>
      </c>
      <c r="AA205" s="153">
        <f t="shared" si="36"/>
        <v>0</v>
      </c>
      <c r="AR205" s="18" t="s">
        <v>799</v>
      </c>
      <c r="AT205" s="18" t="s">
        <v>327</v>
      </c>
      <c r="AU205" s="18" t="s">
        <v>85</v>
      </c>
      <c r="AY205" s="18" t="s">
        <v>182</v>
      </c>
      <c r="BE205" s="154">
        <f t="shared" si="37"/>
        <v>0</v>
      </c>
      <c r="BF205" s="154">
        <f t="shared" si="38"/>
        <v>0</v>
      </c>
      <c r="BG205" s="154">
        <f t="shared" si="39"/>
        <v>0</v>
      </c>
      <c r="BH205" s="154">
        <f t="shared" si="40"/>
        <v>0</v>
      </c>
      <c r="BI205" s="154">
        <f t="shared" si="41"/>
        <v>0</v>
      </c>
      <c r="BJ205" s="18" t="s">
        <v>20</v>
      </c>
      <c r="BK205" s="154">
        <f t="shared" si="42"/>
        <v>0</v>
      </c>
      <c r="BL205" s="18" t="s">
        <v>799</v>
      </c>
      <c r="BM205" s="18" t="s">
        <v>1051</v>
      </c>
    </row>
    <row r="206" spans="2:65" s="1" customFormat="1" ht="31.5" customHeight="1">
      <c r="B206" s="145"/>
      <c r="C206" s="155" t="s">
        <v>521</v>
      </c>
      <c r="D206" s="155" t="s">
        <v>327</v>
      </c>
      <c r="E206" s="156" t="s">
        <v>1052</v>
      </c>
      <c r="F206" s="226" t="s">
        <v>1053</v>
      </c>
      <c r="G206" s="226"/>
      <c r="H206" s="226"/>
      <c r="I206" s="226"/>
      <c r="J206" s="157" t="s">
        <v>562</v>
      </c>
      <c r="K206" s="158">
        <v>354</v>
      </c>
      <c r="L206" s="227"/>
      <c r="M206" s="227"/>
      <c r="N206" s="227">
        <f t="shared" si="33"/>
        <v>0</v>
      </c>
      <c r="O206" s="220"/>
      <c r="P206" s="220"/>
      <c r="Q206" s="220"/>
      <c r="R206" s="150"/>
      <c r="T206" s="151" t="s">
        <v>5</v>
      </c>
      <c r="U206" s="41" t="s">
        <v>39</v>
      </c>
      <c r="V206" s="152">
        <v>0</v>
      </c>
      <c r="W206" s="152">
        <f t="shared" si="34"/>
        <v>0</v>
      </c>
      <c r="X206" s="152">
        <v>2.1000000000000001E-4</v>
      </c>
      <c r="Y206" s="152">
        <f t="shared" si="35"/>
        <v>7.4340000000000003E-2</v>
      </c>
      <c r="Z206" s="152">
        <v>0</v>
      </c>
      <c r="AA206" s="153">
        <f t="shared" si="36"/>
        <v>0</v>
      </c>
      <c r="AR206" s="18" t="s">
        <v>799</v>
      </c>
      <c r="AT206" s="18" t="s">
        <v>327</v>
      </c>
      <c r="AU206" s="18" t="s">
        <v>85</v>
      </c>
      <c r="AY206" s="18" t="s">
        <v>182</v>
      </c>
      <c r="BE206" s="154">
        <f t="shared" si="37"/>
        <v>0</v>
      </c>
      <c r="BF206" s="154">
        <f t="shared" si="38"/>
        <v>0</v>
      </c>
      <c r="BG206" s="154">
        <f t="shared" si="39"/>
        <v>0</v>
      </c>
      <c r="BH206" s="154">
        <f t="shared" si="40"/>
        <v>0</v>
      </c>
      <c r="BI206" s="154">
        <f t="shared" si="41"/>
        <v>0</v>
      </c>
      <c r="BJ206" s="18" t="s">
        <v>20</v>
      </c>
      <c r="BK206" s="154">
        <f t="shared" si="42"/>
        <v>0</v>
      </c>
      <c r="BL206" s="18" t="s">
        <v>799</v>
      </c>
      <c r="BM206" s="18" t="s">
        <v>1054</v>
      </c>
    </row>
    <row r="207" spans="2:65" s="1" customFormat="1" ht="22.5" customHeight="1">
      <c r="B207" s="145"/>
      <c r="C207" s="155" t="s">
        <v>525</v>
      </c>
      <c r="D207" s="155" t="s">
        <v>327</v>
      </c>
      <c r="E207" s="156" t="s">
        <v>1055</v>
      </c>
      <c r="F207" s="226" t="s">
        <v>1056</v>
      </c>
      <c r="G207" s="226"/>
      <c r="H207" s="226"/>
      <c r="I207" s="226"/>
      <c r="J207" s="157" t="s">
        <v>562</v>
      </c>
      <c r="K207" s="158">
        <v>48</v>
      </c>
      <c r="L207" s="227"/>
      <c r="M207" s="227"/>
      <c r="N207" s="227">
        <f t="shared" si="33"/>
        <v>0</v>
      </c>
      <c r="O207" s="220"/>
      <c r="P207" s="220"/>
      <c r="Q207" s="220"/>
      <c r="R207" s="150"/>
      <c r="T207" s="151" t="s">
        <v>5</v>
      </c>
      <c r="U207" s="41" t="s">
        <v>39</v>
      </c>
      <c r="V207" s="152">
        <v>0</v>
      </c>
      <c r="W207" s="152">
        <f t="shared" si="34"/>
        <v>0</v>
      </c>
      <c r="X207" s="152">
        <v>1.2E-4</v>
      </c>
      <c r="Y207" s="152">
        <f t="shared" si="35"/>
        <v>5.7600000000000004E-3</v>
      </c>
      <c r="Z207" s="152">
        <v>0</v>
      </c>
      <c r="AA207" s="153">
        <f t="shared" si="36"/>
        <v>0</v>
      </c>
      <c r="AR207" s="18" t="s">
        <v>799</v>
      </c>
      <c r="AT207" s="18" t="s">
        <v>327</v>
      </c>
      <c r="AU207" s="18" t="s">
        <v>85</v>
      </c>
      <c r="AY207" s="18" t="s">
        <v>182</v>
      </c>
      <c r="BE207" s="154">
        <f t="shared" si="37"/>
        <v>0</v>
      </c>
      <c r="BF207" s="154">
        <f t="shared" si="38"/>
        <v>0</v>
      </c>
      <c r="BG207" s="154">
        <f t="shared" si="39"/>
        <v>0</v>
      </c>
      <c r="BH207" s="154">
        <f t="shared" si="40"/>
        <v>0</v>
      </c>
      <c r="BI207" s="154">
        <f t="shared" si="41"/>
        <v>0</v>
      </c>
      <c r="BJ207" s="18" t="s">
        <v>20</v>
      </c>
      <c r="BK207" s="154">
        <f t="shared" si="42"/>
        <v>0</v>
      </c>
      <c r="BL207" s="18" t="s">
        <v>799</v>
      </c>
      <c r="BM207" s="18" t="s">
        <v>1057</v>
      </c>
    </row>
    <row r="208" spans="2:65" s="1" customFormat="1" ht="31.5" customHeight="1">
      <c r="B208" s="145"/>
      <c r="C208" s="146" t="s">
        <v>530</v>
      </c>
      <c r="D208" s="146" t="s">
        <v>183</v>
      </c>
      <c r="E208" s="147" t="s">
        <v>1058</v>
      </c>
      <c r="F208" s="219" t="s">
        <v>1059</v>
      </c>
      <c r="G208" s="219"/>
      <c r="H208" s="219"/>
      <c r="I208" s="219"/>
      <c r="J208" s="148" t="s">
        <v>562</v>
      </c>
      <c r="K208" s="149">
        <v>6</v>
      </c>
      <c r="L208" s="220"/>
      <c r="M208" s="220"/>
      <c r="N208" s="220">
        <f t="shared" si="33"/>
        <v>0</v>
      </c>
      <c r="O208" s="220"/>
      <c r="P208" s="220"/>
      <c r="Q208" s="220"/>
      <c r="R208" s="150"/>
      <c r="T208" s="151" t="s">
        <v>5</v>
      </c>
      <c r="U208" s="41" t="s">
        <v>39</v>
      </c>
      <c r="V208" s="152">
        <v>1.7729999999999999</v>
      </c>
      <c r="W208" s="152">
        <f t="shared" si="34"/>
        <v>10.638</v>
      </c>
      <c r="X208" s="152">
        <v>0</v>
      </c>
      <c r="Y208" s="152">
        <f t="shared" si="35"/>
        <v>0</v>
      </c>
      <c r="Z208" s="152">
        <v>0</v>
      </c>
      <c r="AA208" s="153">
        <f t="shared" si="36"/>
        <v>0</v>
      </c>
      <c r="AR208" s="18" t="s">
        <v>434</v>
      </c>
      <c r="AT208" s="18" t="s">
        <v>183</v>
      </c>
      <c r="AU208" s="18" t="s">
        <v>85</v>
      </c>
      <c r="AY208" s="18" t="s">
        <v>182</v>
      </c>
      <c r="BE208" s="154">
        <f t="shared" si="37"/>
        <v>0</v>
      </c>
      <c r="BF208" s="154">
        <f t="shared" si="38"/>
        <v>0</v>
      </c>
      <c r="BG208" s="154">
        <f t="shared" si="39"/>
        <v>0</v>
      </c>
      <c r="BH208" s="154">
        <f t="shared" si="40"/>
        <v>0</v>
      </c>
      <c r="BI208" s="154">
        <f t="shared" si="41"/>
        <v>0</v>
      </c>
      <c r="BJ208" s="18" t="s">
        <v>20</v>
      </c>
      <c r="BK208" s="154">
        <f t="shared" si="42"/>
        <v>0</v>
      </c>
      <c r="BL208" s="18" t="s">
        <v>434</v>
      </c>
      <c r="BM208" s="18" t="s">
        <v>1060</v>
      </c>
    </row>
    <row r="209" spans="2:65" s="1" customFormat="1" ht="22.5" customHeight="1">
      <c r="B209" s="145"/>
      <c r="C209" s="155" t="s">
        <v>534</v>
      </c>
      <c r="D209" s="155" t="s">
        <v>327</v>
      </c>
      <c r="E209" s="156" t="s">
        <v>1061</v>
      </c>
      <c r="F209" s="226" t="s">
        <v>1062</v>
      </c>
      <c r="G209" s="226"/>
      <c r="H209" s="226"/>
      <c r="I209" s="226"/>
      <c r="J209" s="157" t="s">
        <v>537</v>
      </c>
      <c r="K209" s="158">
        <v>6</v>
      </c>
      <c r="L209" s="227"/>
      <c r="M209" s="227"/>
      <c r="N209" s="227">
        <f t="shared" si="33"/>
        <v>0</v>
      </c>
      <c r="O209" s="220"/>
      <c r="P209" s="220"/>
      <c r="Q209" s="220"/>
      <c r="R209" s="150"/>
      <c r="T209" s="151" t="s">
        <v>5</v>
      </c>
      <c r="U209" s="41" t="s">
        <v>39</v>
      </c>
      <c r="V209" s="152">
        <v>0</v>
      </c>
      <c r="W209" s="152">
        <f t="shared" si="34"/>
        <v>0</v>
      </c>
      <c r="X209" s="152">
        <v>0</v>
      </c>
      <c r="Y209" s="152">
        <f t="shared" si="35"/>
        <v>0</v>
      </c>
      <c r="Z209" s="152">
        <v>0</v>
      </c>
      <c r="AA209" s="153">
        <f t="shared" si="36"/>
        <v>0</v>
      </c>
      <c r="AR209" s="18" t="s">
        <v>641</v>
      </c>
      <c r="AT209" s="18" t="s">
        <v>327</v>
      </c>
      <c r="AU209" s="18" t="s">
        <v>85</v>
      </c>
      <c r="AY209" s="18" t="s">
        <v>182</v>
      </c>
      <c r="BE209" s="154">
        <f t="shared" si="37"/>
        <v>0</v>
      </c>
      <c r="BF209" s="154">
        <f t="shared" si="38"/>
        <v>0</v>
      </c>
      <c r="BG209" s="154">
        <f t="shared" si="39"/>
        <v>0</v>
      </c>
      <c r="BH209" s="154">
        <f t="shared" si="40"/>
        <v>0</v>
      </c>
      <c r="BI209" s="154">
        <f t="shared" si="41"/>
        <v>0</v>
      </c>
      <c r="BJ209" s="18" t="s">
        <v>20</v>
      </c>
      <c r="BK209" s="154">
        <f t="shared" si="42"/>
        <v>0</v>
      </c>
      <c r="BL209" s="18" t="s">
        <v>434</v>
      </c>
      <c r="BM209" s="18" t="s">
        <v>1063</v>
      </c>
    </row>
    <row r="210" spans="2:65" s="1" customFormat="1" ht="31.5" customHeight="1">
      <c r="B210" s="145"/>
      <c r="C210" s="146" t="s">
        <v>539</v>
      </c>
      <c r="D210" s="146" t="s">
        <v>183</v>
      </c>
      <c r="E210" s="147" t="s">
        <v>1064</v>
      </c>
      <c r="F210" s="219" t="s">
        <v>1065</v>
      </c>
      <c r="G210" s="219"/>
      <c r="H210" s="219"/>
      <c r="I210" s="219"/>
      <c r="J210" s="148" t="s">
        <v>562</v>
      </c>
      <c r="K210" s="149">
        <v>185</v>
      </c>
      <c r="L210" s="220"/>
      <c r="M210" s="220"/>
      <c r="N210" s="220">
        <f t="shared" si="33"/>
        <v>0</v>
      </c>
      <c r="O210" s="220"/>
      <c r="P210" s="220"/>
      <c r="Q210" s="220"/>
      <c r="R210" s="150"/>
      <c r="T210" s="151" t="s">
        <v>5</v>
      </c>
      <c r="U210" s="41" t="s">
        <v>39</v>
      </c>
      <c r="V210" s="152">
        <v>0.252</v>
      </c>
      <c r="W210" s="152">
        <f t="shared" si="34"/>
        <v>46.62</v>
      </c>
      <c r="X210" s="152">
        <v>0</v>
      </c>
      <c r="Y210" s="152">
        <f t="shared" si="35"/>
        <v>0</v>
      </c>
      <c r="Z210" s="152">
        <v>0</v>
      </c>
      <c r="AA210" s="153">
        <f t="shared" si="36"/>
        <v>0</v>
      </c>
      <c r="AR210" s="18" t="s">
        <v>434</v>
      </c>
      <c r="AT210" s="18" t="s">
        <v>183</v>
      </c>
      <c r="AU210" s="18" t="s">
        <v>85</v>
      </c>
      <c r="AY210" s="18" t="s">
        <v>182</v>
      </c>
      <c r="BE210" s="154">
        <f t="shared" si="37"/>
        <v>0</v>
      </c>
      <c r="BF210" s="154">
        <f t="shared" si="38"/>
        <v>0</v>
      </c>
      <c r="BG210" s="154">
        <f t="shared" si="39"/>
        <v>0</v>
      </c>
      <c r="BH210" s="154">
        <f t="shared" si="40"/>
        <v>0</v>
      </c>
      <c r="BI210" s="154">
        <f t="shared" si="41"/>
        <v>0</v>
      </c>
      <c r="BJ210" s="18" t="s">
        <v>20</v>
      </c>
      <c r="BK210" s="154">
        <f t="shared" si="42"/>
        <v>0</v>
      </c>
      <c r="BL210" s="18" t="s">
        <v>434</v>
      </c>
      <c r="BM210" s="18" t="s">
        <v>1066</v>
      </c>
    </row>
    <row r="211" spans="2:65" s="1" customFormat="1" ht="22.5" customHeight="1">
      <c r="B211" s="145"/>
      <c r="C211" s="155" t="s">
        <v>543</v>
      </c>
      <c r="D211" s="155" t="s">
        <v>327</v>
      </c>
      <c r="E211" s="156" t="s">
        <v>1067</v>
      </c>
      <c r="F211" s="226" t="s">
        <v>1068</v>
      </c>
      <c r="G211" s="226"/>
      <c r="H211" s="226"/>
      <c r="I211" s="226"/>
      <c r="J211" s="157" t="s">
        <v>562</v>
      </c>
      <c r="K211" s="158">
        <v>108</v>
      </c>
      <c r="L211" s="227"/>
      <c r="M211" s="227"/>
      <c r="N211" s="227">
        <f t="shared" si="33"/>
        <v>0</v>
      </c>
      <c r="O211" s="220"/>
      <c r="P211" s="220"/>
      <c r="Q211" s="220"/>
      <c r="R211" s="150"/>
      <c r="T211" s="151" t="s">
        <v>5</v>
      </c>
      <c r="U211" s="41" t="s">
        <v>39</v>
      </c>
      <c r="V211" s="152">
        <v>0</v>
      </c>
      <c r="W211" s="152">
        <f t="shared" si="34"/>
        <v>0</v>
      </c>
      <c r="X211" s="152">
        <v>2.3000000000000001E-4</v>
      </c>
      <c r="Y211" s="152">
        <f t="shared" si="35"/>
        <v>2.4840000000000001E-2</v>
      </c>
      <c r="Z211" s="152">
        <v>0</v>
      </c>
      <c r="AA211" s="153">
        <f t="shared" si="36"/>
        <v>0</v>
      </c>
      <c r="AR211" s="18" t="s">
        <v>799</v>
      </c>
      <c r="AT211" s="18" t="s">
        <v>327</v>
      </c>
      <c r="AU211" s="18" t="s">
        <v>85</v>
      </c>
      <c r="AY211" s="18" t="s">
        <v>182</v>
      </c>
      <c r="BE211" s="154">
        <f t="shared" si="37"/>
        <v>0</v>
      </c>
      <c r="BF211" s="154">
        <f t="shared" si="38"/>
        <v>0</v>
      </c>
      <c r="BG211" s="154">
        <f t="shared" si="39"/>
        <v>0</v>
      </c>
      <c r="BH211" s="154">
        <f t="shared" si="40"/>
        <v>0</v>
      </c>
      <c r="BI211" s="154">
        <f t="shared" si="41"/>
        <v>0</v>
      </c>
      <c r="BJ211" s="18" t="s">
        <v>20</v>
      </c>
      <c r="BK211" s="154">
        <f t="shared" si="42"/>
        <v>0</v>
      </c>
      <c r="BL211" s="18" t="s">
        <v>799</v>
      </c>
      <c r="BM211" s="18" t="s">
        <v>1069</v>
      </c>
    </row>
    <row r="212" spans="2:65" s="1" customFormat="1" ht="31.5" customHeight="1">
      <c r="B212" s="145"/>
      <c r="C212" s="155" t="s">
        <v>547</v>
      </c>
      <c r="D212" s="155" t="s">
        <v>327</v>
      </c>
      <c r="E212" s="156" t="s">
        <v>1070</v>
      </c>
      <c r="F212" s="226" t="s">
        <v>1071</v>
      </c>
      <c r="G212" s="226"/>
      <c r="H212" s="226"/>
      <c r="I212" s="226"/>
      <c r="J212" s="157" t="s">
        <v>562</v>
      </c>
      <c r="K212" s="158">
        <v>77</v>
      </c>
      <c r="L212" s="227"/>
      <c r="M212" s="227"/>
      <c r="N212" s="227">
        <f t="shared" si="33"/>
        <v>0</v>
      </c>
      <c r="O212" s="220"/>
      <c r="P212" s="220"/>
      <c r="Q212" s="220"/>
      <c r="R212" s="150"/>
      <c r="T212" s="151" t="s">
        <v>5</v>
      </c>
      <c r="U212" s="41" t="s">
        <v>39</v>
      </c>
      <c r="V212" s="152">
        <v>0</v>
      </c>
      <c r="W212" s="152">
        <f t="shared" si="34"/>
        <v>0</v>
      </c>
      <c r="X212" s="152">
        <v>6.9999999999999999E-4</v>
      </c>
      <c r="Y212" s="152">
        <f t="shared" si="35"/>
        <v>5.3899999999999997E-2</v>
      </c>
      <c r="Z212" s="152">
        <v>0</v>
      </c>
      <c r="AA212" s="153">
        <f t="shared" si="36"/>
        <v>0</v>
      </c>
      <c r="AR212" s="18" t="s">
        <v>799</v>
      </c>
      <c r="AT212" s="18" t="s">
        <v>327</v>
      </c>
      <c r="AU212" s="18" t="s">
        <v>85</v>
      </c>
      <c r="AY212" s="18" t="s">
        <v>182</v>
      </c>
      <c r="BE212" s="154">
        <f t="shared" si="37"/>
        <v>0</v>
      </c>
      <c r="BF212" s="154">
        <f t="shared" si="38"/>
        <v>0</v>
      </c>
      <c r="BG212" s="154">
        <f t="shared" si="39"/>
        <v>0</v>
      </c>
      <c r="BH212" s="154">
        <f t="shared" si="40"/>
        <v>0</v>
      </c>
      <c r="BI212" s="154">
        <f t="shared" si="41"/>
        <v>0</v>
      </c>
      <c r="BJ212" s="18" t="s">
        <v>20</v>
      </c>
      <c r="BK212" s="154">
        <f t="shared" si="42"/>
        <v>0</v>
      </c>
      <c r="BL212" s="18" t="s">
        <v>799</v>
      </c>
      <c r="BM212" s="18" t="s">
        <v>1072</v>
      </c>
    </row>
    <row r="213" spans="2:65" s="1" customFormat="1" ht="31.5" customHeight="1">
      <c r="B213" s="145"/>
      <c r="C213" s="146" t="s">
        <v>551</v>
      </c>
      <c r="D213" s="146" t="s">
        <v>183</v>
      </c>
      <c r="E213" s="147" t="s">
        <v>1073</v>
      </c>
      <c r="F213" s="219" t="s">
        <v>1074</v>
      </c>
      <c r="G213" s="219"/>
      <c r="H213" s="219"/>
      <c r="I213" s="219"/>
      <c r="J213" s="148" t="s">
        <v>562</v>
      </c>
      <c r="K213" s="149">
        <v>139</v>
      </c>
      <c r="L213" s="220"/>
      <c r="M213" s="220"/>
      <c r="N213" s="220">
        <f t="shared" si="33"/>
        <v>0</v>
      </c>
      <c r="O213" s="220"/>
      <c r="P213" s="220"/>
      <c r="Q213" s="220"/>
      <c r="R213" s="150"/>
      <c r="T213" s="151" t="s">
        <v>5</v>
      </c>
      <c r="U213" s="41" t="s">
        <v>39</v>
      </c>
      <c r="V213" s="152">
        <v>0.35199999999999998</v>
      </c>
      <c r="W213" s="152">
        <f t="shared" si="34"/>
        <v>48.927999999999997</v>
      </c>
      <c r="X213" s="152">
        <v>0</v>
      </c>
      <c r="Y213" s="152">
        <f t="shared" si="35"/>
        <v>0</v>
      </c>
      <c r="Z213" s="152">
        <v>0</v>
      </c>
      <c r="AA213" s="153">
        <f t="shared" si="36"/>
        <v>0</v>
      </c>
      <c r="AR213" s="18" t="s">
        <v>434</v>
      </c>
      <c r="AT213" s="18" t="s">
        <v>183</v>
      </c>
      <c r="AU213" s="18" t="s">
        <v>85</v>
      </c>
      <c r="AY213" s="18" t="s">
        <v>182</v>
      </c>
      <c r="BE213" s="154">
        <f t="shared" si="37"/>
        <v>0</v>
      </c>
      <c r="BF213" s="154">
        <f t="shared" si="38"/>
        <v>0</v>
      </c>
      <c r="BG213" s="154">
        <f t="shared" si="39"/>
        <v>0</v>
      </c>
      <c r="BH213" s="154">
        <f t="shared" si="40"/>
        <v>0</v>
      </c>
      <c r="BI213" s="154">
        <f t="shared" si="41"/>
        <v>0</v>
      </c>
      <c r="BJ213" s="18" t="s">
        <v>20</v>
      </c>
      <c r="BK213" s="154">
        <f t="shared" si="42"/>
        <v>0</v>
      </c>
      <c r="BL213" s="18" t="s">
        <v>434</v>
      </c>
      <c r="BM213" s="18" t="s">
        <v>1075</v>
      </c>
    </row>
    <row r="214" spans="2:65" s="1" customFormat="1" ht="22.5" customHeight="1">
      <c r="B214" s="145"/>
      <c r="C214" s="155" t="s">
        <v>555</v>
      </c>
      <c r="D214" s="155" t="s">
        <v>327</v>
      </c>
      <c r="E214" s="156" t="s">
        <v>1076</v>
      </c>
      <c r="F214" s="226" t="s">
        <v>1077</v>
      </c>
      <c r="G214" s="226"/>
      <c r="H214" s="226"/>
      <c r="I214" s="226"/>
      <c r="J214" s="157" t="s">
        <v>562</v>
      </c>
      <c r="K214" s="158">
        <v>4</v>
      </c>
      <c r="L214" s="227"/>
      <c r="M214" s="227"/>
      <c r="N214" s="227">
        <f t="shared" si="33"/>
        <v>0</v>
      </c>
      <c r="O214" s="220"/>
      <c r="P214" s="220"/>
      <c r="Q214" s="220"/>
      <c r="R214" s="150"/>
      <c r="T214" s="151" t="s">
        <v>5</v>
      </c>
      <c r="U214" s="41" t="s">
        <v>39</v>
      </c>
      <c r="V214" s="152">
        <v>0</v>
      </c>
      <c r="W214" s="152">
        <f t="shared" si="34"/>
        <v>0</v>
      </c>
      <c r="X214" s="152">
        <v>1.6000000000000001E-4</v>
      </c>
      <c r="Y214" s="152">
        <f t="shared" si="35"/>
        <v>6.4000000000000005E-4</v>
      </c>
      <c r="Z214" s="152">
        <v>0</v>
      </c>
      <c r="AA214" s="153">
        <f t="shared" si="36"/>
        <v>0</v>
      </c>
      <c r="AR214" s="18" t="s">
        <v>799</v>
      </c>
      <c r="AT214" s="18" t="s">
        <v>327</v>
      </c>
      <c r="AU214" s="18" t="s">
        <v>85</v>
      </c>
      <c r="AY214" s="18" t="s">
        <v>182</v>
      </c>
      <c r="BE214" s="154">
        <f t="shared" si="37"/>
        <v>0</v>
      </c>
      <c r="BF214" s="154">
        <f t="shared" si="38"/>
        <v>0</v>
      </c>
      <c r="BG214" s="154">
        <f t="shared" si="39"/>
        <v>0</v>
      </c>
      <c r="BH214" s="154">
        <f t="shared" si="40"/>
        <v>0</v>
      </c>
      <c r="BI214" s="154">
        <f t="shared" si="41"/>
        <v>0</v>
      </c>
      <c r="BJ214" s="18" t="s">
        <v>20</v>
      </c>
      <c r="BK214" s="154">
        <f t="shared" si="42"/>
        <v>0</v>
      </c>
      <c r="BL214" s="18" t="s">
        <v>799</v>
      </c>
      <c r="BM214" s="18" t="s">
        <v>1078</v>
      </c>
    </row>
    <row r="215" spans="2:65" s="1" customFormat="1" ht="31.5" customHeight="1">
      <c r="B215" s="145"/>
      <c r="C215" s="155" t="s">
        <v>559</v>
      </c>
      <c r="D215" s="155" t="s">
        <v>327</v>
      </c>
      <c r="E215" s="156" t="s">
        <v>1079</v>
      </c>
      <c r="F215" s="226" t="s">
        <v>1080</v>
      </c>
      <c r="G215" s="226"/>
      <c r="H215" s="226"/>
      <c r="I215" s="226"/>
      <c r="J215" s="157" t="s">
        <v>562</v>
      </c>
      <c r="K215" s="158">
        <v>77</v>
      </c>
      <c r="L215" s="227"/>
      <c r="M215" s="227"/>
      <c r="N215" s="227">
        <f t="shared" si="33"/>
        <v>0</v>
      </c>
      <c r="O215" s="220"/>
      <c r="P215" s="220"/>
      <c r="Q215" s="220"/>
      <c r="R215" s="150"/>
      <c r="T215" s="151" t="s">
        <v>5</v>
      </c>
      <c r="U215" s="41" t="s">
        <v>39</v>
      </c>
      <c r="V215" s="152">
        <v>0</v>
      </c>
      <c r="W215" s="152">
        <f t="shared" si="34"/>
        <v>0</v>
      </c>
      <c r="X215" s="152">
        <v>1.6000000000000001E-4</v>
      </c>
      <c r="Y215" s="152">
        <f t="shared" si="35"/>
        <v>1.2320000000000001E-2</v>
      </c>
      <c r="Z215" s="152">
        <v>0</v>
      </c>
      <c r="AA215" s="153">
        <f t="shared" si="36"/>
        <v>0</v>
      </c>
      <c r="AR215" s="18" t="s">
        <v>799</v>
      </c>
      <c r="AT215" s="18" t="s">
        <v>327</v>
      </c>
      <c r="AU215" s="18" t="s">
        <v>85</v>
      </c>
      <c r="AY215" s="18" t="s">
        <v>182</v>
      </c>
      <c r="BE215" s="154">
        <f t="shared" si="37"/>
        <v>0</v>
      </c>
      <c r="BF215" s="154">
        <f t="shared" si="38"/>
        <v>0</v>
      </c>
      <c r="BG215" s="154">
        <f t="shared" si="39"/>
        <v>0</v>
      </c>
      <c r="BH215" s="154">
        <f t="shared" si="40"/>
        <v>0</v>
      </c>
      <c r="BI215" s="154">
        <f t="shared" si="41"/>
        <v>0</v>
      </c>
      <c r="BJ215" s="18" t="s">
        <v>20</v>
      </c>
      <c r="BK215" s="154">
        <f t="shared" si="42"/>
        <v>0</v>
      </c>
      <c r="BL215" s="18" t="s">
        <v>799</v>
      </c>
      <c r="BM215" s="18" t="s">
        <v>1081</v>
      </c>
    </row>
    <row r="216" spans="2:65" s="1" customFormat="1" ht="31.5" customHeight="1">
      <c r="B216" s="145"/>
      <c r="C216" s="155" t="s">
        <v>564</v>
      </c>
      <c r="D216" s="155" t="s">
        <v>327</v>
      </c>
      <c r="E216" s="156" t="s">
        <v>1082</v>
      </c>
      <c r="F216" s="226" t="s">
        <v>1083</v>
      </c>
      <c r="G216" s="226"/>
      <c r="H216" s="226"/>
      <c r="I216" s="226"/>
      <c r="J216" s="157" t="s">
        <v>562</v>
      </c>
      <c r="K216" s="158">
        <v>36</v>
      </c>
      <c r="L216" s="227"/>
      <c r="M216" s="227"/>
      <c r="N216" s="227">
        <f t="shared" si="33"/>
        <v>0</v>
      </c>
      <c r="O216" s="220"/>
      <c r="P216" s="220"/>
      <c r="Q216" s="220"/>
      <c r="R216" s="150"/>
      <c r="T216" s="151" t="s">
        <v>5</v>
      </c>
      <c r="U216" s="41" t="s">
        <v>39</v>
      </c>
      <c r="V216" s="152">
        <v>0</v>
      </c>
      <c r="W216" s="152">
        <f t="shared" si="34"/>
        <v>0</v>
      </c>
      <c r="X216" s="152">
        <v>2.5999999999999998E-4</v>
      </c>
      <c r="Y216" s="152">
        <f t="shared" si="35"/>
        <v>9.3599999999999985E-3</v>
      </c>
      <c r="Z216" s="152">
        <v>0</v>
      </c>
      <c r="AA216" s="153">
        <f t="shared" si="36"/>
        <v>0</v>
      </c>
      <c r="AR216" s="18" t="s">
        <v>799</v>
      </c>
      <c r="AT216" s="18" t="s">
        <v>327</v>
      </c>
      <c r="AU216" s="18" t="s">
        <v>85</v>
      </c>
      <c r="AY216" s="18" t="s">
        <v>182</v>
      </c>
      <c r="BE216" s="154">
        <f t="shared" si="37"/>
        <v>0</v>
      </c>
      <c r="BF216" s="154">
        <f t="shared" si="38"/>
        <v>0</v>
      </c>
      <c r="BG216" s="154">
        <f t="shared" si="39"/>
        <v>0</v>
      </c>
      <c r="BH216" s="154">
        <f t="shared" si="40"/>
        <v>0</v>
      </c>
      <c r="BI216" s="154">
        <f t="shared" si="41"/>
        <v>0</v>
      </c>
      <c r="BJ216" s="18" t="s">
        <v>20</v>
      </c>
      <c r="BK216" s="154">
        <f t="shared" si="42"/>
        <v>0</v>
      </c>
      <c r="BL216" s="18" t="s">
        <v>799</v>
      </c>
      <c r="BM216" s="18" t="s">
        <v>1084</v>
      </c>
    </row>
    <row r="217" spans="2:65" s="1" customFormat="1" ht="22.5" customHeight="1">
      <c r="B217" s="145"/>
      <c r="C217" s="155" t="s">
        <v>568</v>
      </c>
      <c r="D217" s="155" t="s">
        <v>327</v>
      </c>
      <c r="E217" s="156" t="s">
        <v>1085</v>
      </c>
      <c r="F217" s="226" t="s">
        <v>1086</v>
      </c>
      <c r="G217" s="226"/>
      <c r="H217" s="226"/>
      <c r="I217" s="226"/>
      <c r="J217" s="157" t="s">
        <v>562</v>
      </c>
      <c r="K217" s="158">
        <v>16</v>
      </c>
      <c r="L217" s="227"/>
      <c r="M217" s="227"/>
      <c r="N217" s="227">
        <f t="shared" si="33"/>
        <v>0</v>
      </c>
      <c r="O217" s="220"/>
      <c r="P217" s="220"/>
      <c r="Q217" s="220"/>
      <c r="R217" s="150"/>
      <c r="T217" s="151" t="s">
        <v>5</v>
      </c>
      <c r="U217" s="41" t="s">
        <v>39</v>
      </c>
      <c r="V217" s="152">
        <v>0</v>
      </c>
      <c r="W217" s="152">
        <f t="shared" si="34"/>
        <v>0</v>
      </c>
      <c r="X217" s="152">
        <v>2.0000000000000001E-4</v>
      </c>
      <c r="Y217" s="152">
        <f t="shared" si="35"/>
        <v>3.2000000000000002E-3</v>
      </c>
      <c r="Z217" s="152">
        <v>0</v>
      </c>
      <c r="AA217" s="153">
        <f t="shared" si="36"/>
        <v>0</v>
      </c>
      <c r="AR217" s="18" t="s">
        <v>799</v>
      </c>
      <c r="AT217" s="18" t="s">
        <v>327</v>
      </c>
      <c r="AU217" s="18" t="s">
        <v>85</v>
      </c>
      <c r="AY217" s="18" t="s">
        <v>182</v>
      </c>
      <c r="BE217" s="154">
        <f t="shared" si="37"/>
        <v>0</v>
      </c>
      <c r="BF217" s="154">
        <f t="shared" si="38"/>
        <v>0</v>
      </c>
      <c r="BG217" s="154">
        <f t="shared" si="39"/>
        <v>0</v>
      </c>
      <c r="BH217" s="154">
        <f t="shared" si="40"/>
        <v>0</v>
      </c>
      <c r="BI217" s="154">
        <f t="shared" si="41"/>
        <v>0</v>
      </c>
      <c r="BJ217" s="18" t="s">
        <v>20</v>
      </c>
      <c r="BK217" s="154">
        <f t="shared" si="42"/>
        <v>0</v>
      </c>
      <c r="BL217" s="18" t="s">
        <v>799</v>
      </c>
      <c r="BM217" s="18" t="s">
        <v>1087</v>
      </c>
    </row>
    <row r="218" spans="2:65" s="1" customFormat="1" ht="22.5" customHeight="1">
      <c r="B218" s="145"/>
      <c r="C218" s="155" t="s">
        <v>572</v>
      </c>
      <c r="D218" s="155" t="s">
        <v>327</v>
      </c>
      <c r="E218" s="156" t="s">
        <v>1088</v>
      </c>
      <c r="F218" s="226" t="s">
        <v>1089</v>
      </c>
      <c r="G218" s="226"/>
      <c r="H218" s="226"/>
      <c r="I218" s="226"/>
      <c r="J218" s="157" t="s">
        <v>562</v>
      </c>
      <c r="K218" s="158">
        <v>6</v>
      </c>
      <c r="L218" s="227"/>
      <c r="M218" s="227"/>
      <c r="N218" s="227">
        <f t="shared" si="33"/>
        <v>0</v>
      </c>
      <c r="O218" s="220"/>
      <c r="P218" s="220"/>
      <c r="Q218" s="220"/>
      <c r="R218" s="150"/>
      <c r="T218" s="151" t="s">
        <v>5</v>
      </c>
      <c r="U218" s="41" t="s">
        <v>39</v>
      </c>
      <c r="V218" s="152">
        <v>0</v>
      </c>
      <c r="W218" s="152">
        <f t="shared" si="34"/>
        <v>0</v>
      </c>
      <c r="X218" s="152">
        <v>4.2999999999999999E-4</v>
      </c>
      <c r="Y218" s="152">
        <f t="shared" si="35"/>
        <v>2.5799999999999998E-3</v>
      </c>
      <c r="Z218" s="152">
        <v>0</v>
      </c>
      <c r="AA218" s="153">
        <f t="shared" si="36"/>
        <v>0</v>
      </c>
      <c r="AR218" s="18" t="s">
        <v>799</v>
      </c>
      <c r="AT218" s="18" t="s">
        <v>327</v>
      </c>
      <c r="AU218" s="18" t="s">
        <v>85</v>
      </c>
      <c r="AY218" s="18" t="s">
        <v>182</v>
      </c>
      <c r="BE218" s="154">
        <f t="shared" si="37"/>
        <v>0</v>
      </c>
      <c r="BF218" s="154">
        <f t="shared" si="38"/>
        <v>0</v>
      </c>
      <c r="BG218" s="154">
        <f t="shared" si="39"/>
        <v>0</v>
      </c>
      <c r="BH218" s="154">
        <f t="shared" si="40"/>
        <v>0</v>
      </c>
      <c r="BI218" s="154">
        <f t="shared" si="41"/>
        <v>0</v>
      </c>
      <c r="BJ218" s="18" t="s">
        <v>20</v>
      </c>
      <c r="BK218" s="154">
        <f t="shared" si="42"/>
        <v>0</v>
      </c>
      <c r="BL218" s="18" t="s">
        <v>799</v>
      </c>
      <c r="BM218" s="18" t="s">
        <v>1090</v>
      </c>
    </row>
    <row r="219" spans="2:65" s="1" customFormat="1" ht="31.5" customHeight="1">
      <c r="B219" s="145"/>
      <c r="C219" s="146" t="s">
        <v>576</v>
      </c>
      <c r="D219" s="146" t="s">
        <v>183</v>
      </c>
      <c r="E219" s="147" t="s">
        <v>1091</v>
      </c>
      <c r="F219" s="219" t="s">
        <v>1092</v>
      </c>
      <c r="G219" s="219"/>
      <c r="H219" s="219"/>
      <c r="I219" s="219"/>
      <c r="J219" s="148" t="s">
        <v>562</v>
      </c>
      <c r="K219" s="149">
        <v>12</v>
      </c>
      <c r="L219" s="220"/>
      <c r="M219" s="220"/>
      <c r="N219" s="220">
        <f t="shared" si="33"/>
        <v>0</v>
      </c>
      <c r="O219" s="220"/>
      <c r="P219" s="220"/>
      <c r="Q219" s="220"/>
      <c r="R219" s="150"/>
      <c r="T219" s="151" t="s">
        <v>5</v>
      </c>
      <c r="U219" s="41" t="s">
        <v>39</v>
      </c>
      <c r="V219" s="152">
        <v>0.307</v>
      </c>
      <c r="W219" s="152">
        <f t="shared" si="34"/>
        <v>3.6840000000000002</v>
      </c>
      <c r="X219" s="152">
        <v>0</v>
      </c>
      <c r="Y219" s="152">
        <f t="shared" si="35"/>
        <v>0</v>
      </c>
      <c r="Z219" s="152">
        <v>0</v>
      </c>
      <c r="AA219" s="153">
        <f t="shared" si="36"/>
        <v>0</v>
      </c>
      <c r="AR219" s="18" t="s">
        <v>434</v>
      </c>
      <c r="AT219" s="18" t="s">
        <v>183</v>
      </c>
      <c r="AU219" s="18" t="s">
        <v>85</v>
      </c>
      <c r="AY219" s="18" t="s">
        <v>182</v>
      </c>
      <c r="BE219" s="154">
        <f t="shared" si="37"/>
        <v>0</v>
      </c>
      <c r="BF219" s="154">
        <f t="shared" si="38"/>
        <v>0</v>
      </c>
      <c r="BG219" s="154">
        <f t="shared" si="39"/>
        <v>0</v>
      </c>
      <c r="BH219" s="154">
        <f t="shared" si="40"/>
        <v>0</v>
      </c>
      <c r="BI219" s="154">
        <f t="shared" si="41"/>
        <v>0</v>
      </c>
      <c r="BJ219" s="18" t="s">
        <v>20</v>
      </c>
      <c r="BK219" s="154">
        <f t="shared" si="42"/>
        <v>0</v>
      </c>
      <c r="BL219" s="18" t="s">
        <v>434</v>
      </c>
      <c r="BM219" s="18" t="s">
        <v>1093</v>
      </c>
    </row>
    <row r="220" spans="2:65" s="1" customFormat="1" ht="31.5" customHeight="1">
      <c r="B220" s="145"/>
      <c r="C220" s="155" t="s">
        <v>25</v>
      </c>
      <c r="D220" s="155" t="s">
        <v>327</v>
      </c>
      <c r="E220" s="156" t="s">
        <v>1094</v>
      </c>
      <c r="F220" s="226" t="s">
        <v>1095</v>
      </c>
      <c r="G220" s="226"/>
      <c r="H220" s="226"/>
      <c r="I220" s="226"/>
      <c r="J220" s="157" t="s">
        <v>562</v>
      </c>
      <c r="K220" s="158">
        <v>12</v>
      </c>
      <c r="L220" s="227"/>
      <c r="M220" s="227"/>
      <c r="N220" s="227">
        <f t="shared" si="33"/>
        <v>0</v>
      </c>
      <c r="O220" s="220"/>
      <c r="P220" s="220"/>
      <c r="Q220" s="220"/>
      <c r="R220" s="150"/>
      <c r="T220" s="151" t="s">
        <v>5</v>
      </c>
      <c r="U220" s="41" t="s">
        <v>39</v>
      </c>
      <c r="V220" s="152">
        <v>0</v>
      </c>
      <c r="W220" s="152">
        <f t="shared" si="34"/>
        <v>0</v>
      </c>
      <c r="X220" s="152">
        <v>1.2999999999999999E-4</v>
      </c>
      <c r="Y220" s="152">
        <f t="shared" si="35"/>
        <v>1.5599999999999998E-3</v>
      </c>
      <c r="Z220" s="152">
        <v>0</v>
      </c>
      <c r="AA220" s="153">
        <f t="shared" si="36"/>
        <v>0</v>
      </c>
      <c r="AR220" s="18" t="s">
        <v>799</v>
      </c>
      <c r="AT220" s="18" t="s">
        <v>327</v>
      </c>
      <c r="AU220" s="18" t="s">
        <v>85</v>
      </c>
      <c r="AY220" s="18" t="s">
        <v>182</v>
      </c>
      <c r="BE220" s="154">
        <f t="shared" si="37"/>
        <v>0</v>
      </c>
      <c r="BF220" s="154">
        <f t="shared" si="38"/>
        <v>0</v>
      </c>
      <c r="BG220" s="154">
        <f t="shared" si="39"/>
        <v>0</v>
      </c>
      <c r="BH220" s="154">
        <f t="shared" si="40"/>
        <v>0</v>
      </c>
      <c r="BI220" s="154">
        <f t="shared" si="41"/>
        <v>0</v>
      </c>
      <c r="BJ220" s="18" t="s">
        <v>20</v>
      </c>
      <c r="BK220" s="154">
        <f t="shared" si="42"/>
        <v>0</v>
      </c>
      <c r="BL220" s="18" t="s">
        <v>799</v>
      </c>
      <c r="BM220" s="18" t="s">
        <v>1096</v>
      </c>
    </row>
    <row r="221" spans="2:65" s="1" customFormat="1" ht="31.5" customHeight="1">
      <c r="B221" s="145"/>
      <c r="C221" s="146" t="s">
        <v>583</v>
      </c>
      <c r="D221" s="146" t="s">
        <v>183</v>
      </c>
      <c r="E221" s="147" t="s">
        <v>1097</v>
      </c>
      <c r="F221" s="219" t="s">
        <v>1098</v>
      </c>
      <c r="G221" s="219"/>
      <c r="H221" s="219"/>
      <c r="I221" s="219"/>
      <c r="J221" s="148" t="s">
        <v>562</v>
      </c>
      <c r="K221" s="149">
        <v>16</v>
      </c>
      <c r="L221" s="220"/>
      <c r="M221" s="220"/>
      <c r="N221" s="220">
        <f t="shared" si="33"/>
        <v>0</v>
      </c>
      <c r="O221" s="220"/>
      <c r="P221" s="220"/>
      <c r="Q221" s="220"/>
      <c r="R221" s="150"/>
      <c r="T221" s="151" t="s">
        <v>5</v>
      </c>
      <c r="U221" s="41" t="s">
        <v>39</v>
      </c>
      <c r="V221" s="152">
        <v>0.871</v>
      </c>
      <c r="W221" s="152">
        <f t="shared" si="34"/>
        <v>13.936</v>
      </c>
      <c r="X221" s="152">
        <v>0</v>
      </c>
      <c r="Y221" s="152">
        <f t="shared" si="35"/>
        <v>0</v>
      </c>
      <c r="Z221" s="152">
        <v>0</v>
      </c>
      <c r="AA221" s="153">
        <f t="shared" si="36"/>
        <v>0</v>
      </c>
      <c r="AR221" s="18" t="s">
        <v>434</v>
      </c>
      <c r="AT221" s="18" t="s">
        <v>183</v>
      </c>
      <c r="AU221" s="18" t="s">
        <v>85</v>
      </c>
      <c r="AY221" s="18" t="s">
        <v>182</v>
      </c>
      <c r="BE221" s="154">
        <f t="shared" si="37"/>
        <v>0</v>
      </c>
      <c r="BF221" s="154">
        <f t="shared" si="38"/>
        <v>0</v>
      </c>
      <c r="BG221" s="154">
        <f t="shared" si="39"/>
        <v>0</v>
      </c>
      <c r="BH221" s="154">
        <f t="shared" si="40"/>
        <v>0</v>
      </c>
      <c r="BI221" s="154">
        <f t="shared" si="41"/>
        <v>0</v>
      </c>
      <c r="BJ221" s="18" t="s">
        <v>20</v>
      </c>
      <c r="BK221" s="154">
        <f t="shared" si="42"/>
        <v>0</v>
      </c>
      <c r="BL221" s="18" t="s">
        <v>434</v>
      </c>
      <c r="BM221" s="18" t="s">
        <v>1099</v>
      </c>
    </row>
    <row r="222" spans="2:65" s="1" customFormat="1" ht="22.5" customHeight="1">
      <c r="B222" s="145"/>
      <c r="C222" s="155" t="s">
        <v>587</v>
      </c>
      <c r="D222" s="155" t="s">
        <v>327</v>
      </c>
      <c r="E222" s="156" t="s">
        <v>1100</v>
      </c>
      <c r="F222" s="226" t="s">
        <v>1101</v>
      </c>
      <c r="G222" s="226"/>
      <c r="H222" s="226"/>
      <c r="I222" s="226"/>
      <c r="J222" s="157" t="s">
        <v>562</v>
      </c>
      <c r="K222" s="158">
        <v>16</v>
      </c>
      <c r="L222" s="227"/>
      <c r="M222" s="227"/>
      <c r="N222" s="227">
        <f t="shared" si="33"/>
        <v>0</v>
      </c>
      <c r="O222" s="220"/>
      <c r="P222" s="220"/>
      <c r="Q222" s="220"/>
      <c r="R222" s="150"/>
      <c r="T222" s="151" t="s">
        <v>5</v>
      </c>
      <c r="U222" s="41" t="s">
        <v>39</v>
      </c>
      <c r="V222" s="152">
        <v>0</v>
      </c>
      <c r="W222" s="152">
        <f t="shared" si="34"/>
        <v>0</v>
      </c>
      <c r="X222" s="152">
        <v>4.1999999999999997E-3</v>
      </c>
      <c r="Y222" s="152">
        <f t="shared" si="35"/>
        <v>6.7199999999999996E-2</v>
      </c>
      <c r="Z222" s="152">
        <v>0</v>
      </c>
      <c r="AA222" s="153">
        <f t="shared" si="36"/>
        <v>0</v>
      </c>
      <c r="AR222" s="18" t="s">
        <v>799</v>
      </c>
      <c r="AT222" s="18" t="s">
        <v>327</v>
      </c>
      <c r="AU222" s="18" t="s">
        <v>85</v>
      </c>
      <c r="AY222" s="18" t="s">
        <v>182</v>
      </c>
      <c r="BE222" s="154">
        <f t="shared" si="37"/>
        <v>0</v>
      </c>
      <c r="BF222" s="154">
        <f t="shared" si="38"/>
        <v>0</v>
      </c>
      <c r="BG222" s="154">
        <f t="shared" si="39"/>
        <v>0</v>
      </c>
      <c r="BH222" s="154">
        <f t="shared" si="40"/>
        <v>0</v>
      </c>
      <c r="BI222" s="154">
        <f t="shared" si="41"/>
        <v>0</v>
      </c>
      <c r="BJ222" s="18" t="s">
        <v>20</v>
      </c>
      <c r="BK222" s="154">
        <f t="shared" si="42"/>
        <v>0</v>
      </c>
      <c r="BL222" s="18" t="s">
        <v>799</v>
      </c>
      <c r="BM222" s="18" t="s">
        <v>1102</v>
      </c>
    </row>
    <row r="223" spans="2:65" s="1" customFormat="1" ht="22.5" customHeight="1">
      <c r="B223" s="145"/>
      <c r="C223" s="155" t="s">
        <v>591</v>
      </c>
      <c r="D223" s="155" t="s">
        <v>327</v>
      </c>
      <c r="E223" s="156" t="s">
        <v>1103</v>
      </c>
      <c r="F223" s="226" t="s">
        <v>1104</v>
      </c>
      <c r="G223" s="226"/>
      <c r="H223" s="226"/>
      <c r="I223" s="226"/>
      <c r="J223" s="157" t="s">
        <v>562</v>
      </c>
      <c r="K223" s="158">
        <v>48</v>
      </c>
      <c r="L223" s="227"/>
      <c r="M223" s="227"/>
      <c r="N223" s="227">
        <f t="shared" si="33"/>
        <v>0</v>
      </c>
      <c r="O223" s="220"/>
      <c r="P223" s="220"/>
      <c r="Q223" s="220"/>
      <c r="R223" s="150"/>
      <c r="T223" s="151" t="s">
        <v>5</v>
      </c>
      <c r="U223" s="41" t="s">
        <v>39</v>
      </c>
      <c r="V223" s="152">
        <v>0</v>
      </c>
      <c r="W223" s="152">
        <f t="shared" si="34"/>
        <v>0</v>
      </c>
      <c r="X223" s="152">
        <v>3.2000000000000003E-4</v>
      </c>
      <c r="Y223" s="152">
        <f t="shared" si="35"/>
        <v>1.5360000000000002E-2</v>
      </c>
      <c r="Z223" s="152">
        <v>0</v>
      </c>
      <c r="AA223" s="153">
        <f t="shared" si="36"/>
        <v>0</v>
      </c>
      <c r="AR223" s="18" t="s">
        <v>641</v>
      </c>
      <c r="AT223" s="18" t="s">
        <v>327</v>
      </c>
      <c r="AU223" s="18" t="s">
        <v>85</v>
      </c>
      <c r="AY223" s="18" t="s">
        <v>182</v>
      </c>
      <c r="BE223" s="154">
        <f t="shared" si="37"/>
        <v>0</v>
      </c>
      <c r="BF223" s="154">
        <f t="shared" si="38"/>
        <v>0</v>
      </c>
      <c r="BG223" s="154">
        <f t="shared" si="39"/>
        <v>0</v>
      </c>
      <c r="BH223" s="154">
        <f t="shared" si="40"/>
        <v>0</v>
      </c>
      <c r="BI223" s="154">
        <f t="shared" si="41"/>
        <v>0</v>
      </c>
      <c r="BJ223" s="18" t="s">
        <v>20</v>
      </c>
      <c r="BK223" s="154">
        <f t="shared" si="42"/>
        <v>0</v>
      </c>
      <c r="BL223" s="18" t="s">
        <v>434</v>
      </c>
      <c r="BM223" s="18" t="s">
        <v>1105</v>
      </c>
    </row>
    <row r="224" spans="2:65" s="1" customFormat="1" ht="22.5" customHeight="1">
      <c r="B224" s="145"/>
      <c r="C224" s="155" t="s">
        <v>595</v>
      </c>
      <c r="D224" s="155" t="s">
        <v>327</v>
      </c>
      <c r="E224" s="156" t="s">
        <v>1106</v>
      </c>
      <c r="F224" s="226" t="s">
        <v>1107</v>
      </c>
      <c r="G224" s="226"/>
      <c r="H224" s="226"/>
      <c r="I224" s="226"/>
      <c r="J224" s="157" t="s">
        <v>562</v>
      </c>
      <c r="K224" s="158">
        <v>100</v>
      </c>
      <c r="L224" s="227"/>
      <c r="M224" s="227"/>
      <c r="N224" s="227">
        <f t="shared" si="33"/>
        <v>0</v>
      </c>
      <c r="O224" s="220"/>
      <c r="P224" s="220"/>
      <c r="Q224" s="220"/>
      <c r="R224" s="150"/>
      <c r="T224" s="151" t="s">
        <v>5</v>
      </c>
      <c r="U224" s="41" t="s">
        <v>39</v>
      </c>
      <c r="V224" s="152">
        <v>0</v>
      </c>
      <c r="W224" s="152">
        <f t="shared" si="34"/>
        <v>0</v>
      </c>
      <c r="X224" s="152">
        <v>0</v>
      </c>
      <c r="Y224" s="152">
        <f t="shared" si="35"/>
        <v>0</v>
      </c>
      <c r="Z224" s="152">
        <v>0</v>
      </c>
      <c r="AA224" s="153">
        <f t="shared" si="36"/>
        <v>0</v>
      </c>
      <c r="AR224" s="18" t="s">
        <v>641</v>
      </c>
      <c r="AT224" s="18" t="s">
        <v>327</v>
      </c>
      <c r="AU224" s="18" t="s">
        <v>85</v>
      </c>
      <c r="AY224" s="18" t="s">
        <v>182</v>
      </c>
      <c r="BE224" s="154">
        <f t="shared" si="37"/>
        <v>0</v>
      </c>
      <c r="BF224" s="154">
        <f t="shared" si="38"/>
        <v>0</v>
      </c>
      <c r="BG224" s="154">
        <f t="shared" si="39"/>
        <v>0</v>
      </c>
      <c r="BH224" s="154">
        <f t="shared" si="40"/>
        <v>0</v>
      </c>
      <c r="BI224" s="154">
        <f t="shared" si="41"/>
        <v>0</v>
      </c>
      <c r="BJ224" s="18" t="s">
        <v>20</v>
      </c>
      <c r="BK224" s="154">
        <f t="shared" si="42"/>
        <v>0</v>
      </c>
      <c r="BL224" s="18" t="s">
        <v>434</v>
      </c>
      <c r="BM224" s="18" t="s">
        <v>1108</v>
      </c>
    </row>
    <row r="225" spans="2:65" s="1" customFormat="1" ht="31.5" customHeight="1">
      <c r="B225" s="145"/>
      <c r="C225" s="146" t="s">
        <v>599</v>
      </c>
      <c r="D225" s="146" t="s">
        <v>183</v>
      </c>
      <c r="E225" s="147" t="s">
        <v>1109</v>
      </c>
      <c r="F225" s="219" t="s">
        <v>1110</v>
      </c>
      <c r="G225" s="219"/>
      <c r="H225" s="219"/>
      <c r="I225" s="219"/>
      <c r="J225" s="148" t="s">
        <v>562</v>
      </c>
      <c r="K225" s="149">
        <v>16</v>
      </c>
      <c r="L225" s="220"/>
      <c r="M225" s="220"/>
      <c r="N225" s="220">
        <f t="shared" si="33"/>
        <v>0</v>
      </c>
      <c r="O225" s="220"/>
      <c r="P225" s="220"/>
      <c r="Q225" s="220"/>
      <c r="R225" s="150"/>
      <c r="T225" s="151" t="s">
        <v>5</v>
      </c>
      <c r="U225" s="41" t="s">
        <v>39</v>
      </c>
      <c r="V225" s="152">
        <v>0.18</v>
      </c>
      <c r="W225" s="152">
        <f t="shared" si="34"/>
        <v>2.88</v>
      </c>
      <c r="X225" s="152">
        <v>0</v>
      </c>
      <c r="Y225" s="152">
        <f t="shared" si="35"/>
        <v>0</v>
      </c>
      <c r="Z225" s="152">
        <v>0</v>
      </c>
      <c r="AA225" s="153">
        <f t="shared" si="36"/>
        <v>0</v>
      </c>
      <c r="AR225" s="18" t="s">
        <v>434</v>
      </c>
      <c r="AT225" s="18" t="s">
        <v>183</v>
      </c>
      <c r="AU225" s="18" t="s">
        <v>85</v>
      </c>
      <c r="AY225" s="18" t="s">
        <v>182</v>
      </c>
      <c r="BE225" s="154">
        <f t="shared" si="37"/>
        <v>0</v>
      </c>
      <c r="BF225" s="154">
        <f t="shared" si="38"/>
        <v>0</v>
      </c>
      <c r="BG225" s="154">
        <f t="shared" si="39"/>
        <v>0</v>
      </c>
      <c r="BH225" s="154">
        <f t="shared" si="40"/>
        <v>0</v>
      </c>
      <c r="BI225" s="154">
        <f t="shared" si="41"/>
        <v>0</v>
      </c>
      <c r="BJ225" s="18" t="s">
        <v>20</v>
      </c>
      <c r="BK225" s="154">
        <f t="shared" si="42"/>
        <v>0</v>
      </c>
      <c r="BL225" s="18" t="s">
        <v>434</v>
      </c>
      <c r="BM225" s="18" t="s">
        <v>1111</v>
      </c>
    </row>
    <row r="226" spans="2:65" s="1" customFormat="1" ht="31.5" customHeight="1">
      <c r="B226" s="145"/>
      <c r="C226" s="155" t="s">
        <v>603</v>
      </c>
      <c r="D226" s="155" t="s">
        <v>327</v>
      </c>
      <c r="E226" s="156" t="s">
        <v>1112</v>
      </c>
      <c r="F226" s="226" t="s">
        <v>1113</v>
      </c>
      <c r="G226" s="226"/>
      <c r="H226" s="226"/>
      <c r="I226" s="226"/>
      <c r="J226" s="157" t="s">
        <v>562</v>
      </c>
      <c r="K226" s="158">
        <v>16</v>
      </c>
      <c r="L226" s="227"/>
      <c r="M226" s="227"/>
      <c r="N226" s="227">
        <f t="shared" si="33"/>
        <v>0</v>
      </c>
      <c r="O226" s="220"/>
      <c r="P226" s="220"/>
      <c r="Q226" s="220"/>
      <c r="R226" s="150"/>
      <c r="T226" s="151" t="s">
        <v>5</v>
      </c>
      <c r="U226" s="41" t="s">
        <v>39</v>
      </c>
      <c r="V226" s="152">
        <v>0</v>
      </c>
      <c r="W226" s="152">
        <f t="shared" si="34"/>
        <v>0</v>
      </c>
      <c r="X226" s="152">
        <v>1.9999999999999999E-6</v>
      </c>
      <c r="Y226" s="152">
        <f t="shared" si="35"/>
        <v>3.1999999999999999E-5</v>
      </c>
      <c r="Z226" s="152">
        <v>0</v>
      </c>
      <c r="AA226" s="153">
        <f t="shared" si="36"/>
        <v>0</v>
      </c>
      <c r="AR226" s="18" t="s">
        <v>799</v>
      </c>
      <c r="AT226" s="18" t="s">
        <v>327</v>
      </c>
      <c r="AU226" s="18" t="s">
        <v>85</v>
      </c>
      <c r="AY226" s="18" t="s">
        <v>182</v>
      </c>
      <c r="BE226" s="154">
        <f t="shared" si="37"/>
        <v>0</v>
      </c>
      <c r="BF226" s="154">
        <f t="shared" si="38"/>
        <v>0</v>
      </c>
      <c r="BG226" s="154">
        <f t="shared" si="39"/>
        <v>0</v>
      </c>
      <c r="BH226" s="154">
        <f t="shared" si="40"/>
        <v>0</v>
      </c>
      <c r="BI226" s="154">
        <f t="shared" si="41"/>
        <v>0</v>
      </c>
      <c r="BJ226" s="18" t="s">
        <v>20</v>
      </c>
      <c r="BK226" s="154">
        <f t="shared" si="42"/>
        <v>0</v>
      </c>
      <c r="BL226" s="18" t="s">
        <v>799</v>
      </c>
      <c r="BM226" s="18" t="s">
        <v>1114</v>
      </c>
    </row>
    <row r="227" spans="2:65" s="1" customFormat="1" ht="22.5" customHeight="1">
      <c r="B227" s="145"/>
      <c r="C227" s="146" t="s">
        <v>607</v>
      </c>
      <c r="D227" s="146" t="s">
        <v>183</v>
      </c>
      <c r="E227" s="147" t="s">
        <v>1115</v>
      </c>
      <c r="F227" s="219" t="s">
        <v>1116</v>
      </c>
      <c r="G227" s="219"/>
      <c r="H227" s="219"/>
      <c r="I227" s="219"/>
      <c r="J227" s="148" t="s">
        <v>1117</v>
      </c>
      <c r="K227" s="149">
        <v>1</v>
      </c>
      <c r="L227" s="220"/>
      <c r="M227" s="220"/>
      <c r="N227" s="220">
        <f t="shared" si="33"/>
        <v>0</v>
      </c>
      <c r="O227" s="220"/>
      <c r="P227" s="220"/>
      <c r="Q227" s="220"/>
      <c r="R227" s="150"/>
      <c r="T227" s="151" t="s">
        <v>5</v>
      </c>
      <c r="U227" s="41" t="s">
        <v>39</v>
      </c>
      <c r="V227" s="152">
        <v>0</v>
      </c>
      <c r="W227" s="152">
        <f t="shared" si="34"/>
        <v>0</v>
      </c>
      <c r="X227" s="152">
        <v>0</v>
      </c>
      <c r="Y227" s="152">
        <f t="shared" si="35"/>
        <v>0</v>
      </c>
      <c r="Z227" s="152">
        <v>0</v>
      </c>
      <c r="AA227" s="153">
        <f t="shared" si="36"/>
        <v>0</v>
      </c>
      <c r="AR227" s="18" t="s">
        <v>434</v>
      </c>
      <c r="AT227" s="18" t="s">
        <v>183</v>
      </c>
      <c r="AU227" s="18" t="s">
        <v>85</v>
      </c>
      <c r="AY227" s="18" t="s">
        <v>182</v>
      </c>
      <c r="BE227" s="154">
        <f t="shared" si="37"/>
        <v>0</v>
      </c>
      <c r="BF227" s="154">
        <f t="shared" si="38"/>
        <v>0</v>
      </c>
      <c r="BG227" s="154">
        <f t="shared" si="39"/>
        <v>0</v>
      </c>
      <c r="BH227" s="154">
        <f t="shared" si="40"/>
        <v>0</v>
      </c>
      <c r="BI227" s="154">
        <f t="shared" si="41"/>
        <v>0</v>
      </c>
      <c r="BJ227" s="18" t="s">
        <v>20</v>
      </c>
      <c r="BK227" s="154">
        <f t="shared" si="42"/>
        <v>0</v>
      </c>
      <c r="BL227" s="18" t="s">
        <v>434</v>
      </c>
      <c r="BM227" s="18" t="s">
        <v>1118</v>
      </c>
    </row>
    <row r="228" spans="2:65" s="10" customFormat="1" ht="29.85" customHeight="1">
      <c r="B228" s="134"/>
      <c r="C228" s="135"/>
      <c r="D228" s="144" t="s">
        <v>793</v>
      </c>
      <c r="E228" s="144"/>
      <c r="F228" s="144"/>
      <c r="G228" s="144"/>
      <c r="H228" s="144"/>
      <c r="I228" s="144"/>
      <c r="J228" s="144"/>
      <c r="K228" s="144"/>
      <c r="L228" s="144"/>
      <c r="M228" s="144"/>
      <c r="N228" s="228">
        <f>BK228</f>
        <v>0</v>
      </c>
      <c r="O228" s="229"/>
      <c r="P228" s="229"/>
      <c r="Q228" s="229"/>
      <c r="R228" s="137"/>
      <c r="T228" s="138"/>
      <c r="U228" s="135"/>
      <c r="V228" s="135"/>
      <c r="W228" s="139">
        <f>W229</f>
        <v>12</v>
      </c>
      <c r="X228" s="135"/>
      <c r="Y228" s="139">
        <f>Y229</f>
        <v>0</v>
      </c>
      <c r="Z228" s="135"/>
      <c r="AA228" s="140">
        <f>AA229</f>
        <v>0</v>
      </c>
      <c r="AR228" s="141" t="s">
        <v>187</v>
      </c>
      <c r="AT228" s="142" t="s">
        <v>73</v>
      </c>
      <c r="AU228" s="142" t="s">
        <v>20</v>
      </c>
      <c r="AY228" s="141" t="s">
        <v>182</v>
      </c>
      <c r="BK228" s="143">
        <f>BK229</f>
        <v>0</v>
      </c>
    </row>
    <row r="229" spans="2:65" s="1" customFormat="1" ht="31.5" customHeight="1">
      <c r="B229" s="145"/>
      <c r="C229" s="146" t="s">
        <v>611</v>
      </c>
      <c r="D229" s="146" t="s">
        <v>183</v>
      </c>
      <c r="E229" s="147" t="s">
        <v>1119</v>
      </c>
      <c r="F229" s="219" t="s">
        <v>1120</v>
      </c>
      <c r="G229" s="219"/>
      <c r="H229" s="219"/>
      <c r="I229" s="219"/>
      <c r="J229" s="148" t="s">
        <v>637</v>
      </c>
      <c r="K229" s="149">
        <v>12</v>
      </c>
      <c r="L229" s="220"/>
      <c r="M229" s="220"/>
      <c r="N229" s="220">
        <f>ROUND(L229*K229,2)</f>
        <v>0</v>
      </c>
      <c r="O229" s="220"/>
      <c r="P229" s="220"/>
      <c r="Q229" s="220"/>
      <c r="R229" s="150"/>
      <c r="T229" s="151" t="s">
        <v>5</v>
      </c>
      <c r="U229" s="159" t="s">
        <v>39</v>
      </c>
      <c r="V229" s="160">
        <v>1</v>
      </c>
      <c r="W229" s="160">
        <f>V229*K229</f>
        <v>12</v>
      </c>
      <c r="X229" s="160">
        <v>0</v>
      </c>
      <c r="Y229" s="160">
        <f>X229*K229</f>
        <v>0</v>
      </c>
      <c r="Z229" s="160">
        <v>0</v>
      </c>
      <c r="AA229" s="161">
        <f>Z229*K229</f>
        <v>0</v>
      </c>
      <c r="AR229" s="18" t="s">
        <v>1121</v>
      </c>
      <c r="AT229" s="18" t="s">
        <v>183</v>
      </c>
      <c r="AU229" s="18" t="s">
        <v>85</v>
      </c>
      <c r="AY229" s="18" t="s">
        <v>182</v>
      </c>
      <c r="BE229" s="154">
        <f>IF(U229="základní",N229,0)</f>
        <v>0</v>
      </c>
      <c r="BF229" s="154">
        <f>IF(U229="snížená",N229,0)</f>
        <v>0</v>
      </c>
      <c r="BG229" s="154">
        <f>IF(U229="zákl. přenesená",N229,0)</f>
        <v>0</v>
      </c>
      <c r="BH229" s="154">
        <f>IF(U229="sníž. přenesená",N229,0)</f>
        <v>0</v>
      </c>
      <c r="BI229" s="154">
        <f>IF(U229="nulová",N229,0)</f>
        <v>0</v>
      </c>
      <c r="BJ229" s="18" t="s">
        <v>20</v>
      </c>
      <c r="BK229" s="154">
        <f>ROUND(L229*K229,2)</f>
        <v>0</v>
      </c>
      <c r="BL229" s="18" t="s">
        <v>1121</v>
      </c>
      <c r="BM229" s="18" t="s">
        <v>1122</v>
      </c>
    </row>
    <row r="230" spans="2:65" s="1" customFormat="1" ht="6.95" customHeight="1">
      <c r="B230" s="56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8"/>
    </row>
  </sheetData>
  <mergeCells count="388">
    <mergeCell ref="N116:Q116"/>
    <mergeCell ref="N117:Q117"/>
    <mergeCell ref="N118:Q118"/>
    <mergeCell ref="N188:Q188"/>
    <mergeCell ref="N199:Q199"/>
    <mergeCell ref="N228:Q228"/>
    <mergeCell ref="H1:K1"/>
    <mergeCell ref="S2:AC2"/>
    <mergeCell ref="F226:I226"/>
    <mergeCell ref="L226:M226"/>
    <mergeCell ref="N226:Q226"/>
    <mergeCell ref="F227:I227"/>
    <mergeCell ref="L227:M227"/>
    <mergeCell ref="N227:Q227"/>
    <mergeCell ref="F220:I220"/>
    <mergeCell ref="L220:M220"/>
    <mergeCell ref="N220:Q220"/>
    <mergeCell ref="F221:I221"/>
    <mergeCell ref="L221:M221"/>
    <mergeCell ref="N221:Q221"/>
    <mergeCell ref="F222:I222"/>
    <mergeCell ref="L222:M222"/>
    <mergeCell ref="N222:Q222"/>
    <mergeCell ref="F217:I217"/>
    <mergeCell ref="F229:I229"/>
    <mergeCell ref="L229:M229"/>
    <mergeCell ref="N229:Q229"/>
    <mergeCell ref="F223:I223"/>
    <mergeCell ref="L223:M223"/>
    <mergeCell ref="N223:Q223"/>
    <mergeCell ref="F224:I224"/>
    <mergeCell ref="L224:M224"/>
    <mergeCell ref="N224:Q224"/>
    <mergeCell ref="F225:I225"/>
    <mergeCell ref="L225:M225"/>
    <mergeCell ref="N225:Q225"/>
    <mergeCell ref="L217:M217"/>
    <mergeCell ref="N217:Q217"/>
    <mergeCell ref="F218:I218"/>
    <mergeCell ref="L218:M218"/>
    <mergeCell ref="N218:Q218"/>
    <mergeCell ref="F219:I219"/>
    <mergeCell ref="L219:M219"/>
    <mergeCell ref="N219:Q219"/>
    <mergeCell ref="F214:I214"/>
    <mergeCell ref="L214:M214"/>
    <mergeCell ref="N214:Q214"/>
    <mergeCell ref="F215:I215"/>
    <mergeCell ref="L215:M215"/>
    <mergeCell ref="N215:Q215"/>
    <mergeCell ref="F216:I216"/>
    <mergeCell ref="L216:M216"/>
    <mergeCell ref="N216:Q216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198:I198"/>
    <mergeCell ref="L198:M198"/>
    <mergeCell ref="N198:Q198"/>
    <mergeCell ref="F200:I200"/>
    <mergeCell ref="L200:M200"/>
    <mergeCell ref="N200:Q200"/>
    <mergeCell ref="F201:I201"/>
    <mergeCell ref="L201:M201"/>
    <mergeCell ref="N201:Q201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F106:P106"/>
    <mergeCell ref="F107:P107"/>
    <mergeCell ref="F108:P108"/>
    <mergeCell ref="M110:P110"/>
    <mergeCell ref="M112:Q112"/>
    <mergeCell ref="M113:Q113"/>
    <mergeCell ref="F115:I115"/>
    <mergeCell ref="L115:M115"/>
    <mergeCell ref="N115:Q115"/>
    <mergeCell ref="N89:Q89"/>
    <mergeCell ref="N90:Q90"/>
    <mergeCell ref="N91:Q91"/>
    <mergeCell ref="N92:Q92"/>
    <mergeCell ref="N93:Q93"/>
    <mergeCell ref="N94:Q94"/>
    <mergeCell ref="N96:Q96"/>
    <mergeCell ref="L98:Q98"/>
    <mergeCell ref="C104:Q104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hyperlinks>
    <hyperlink ref="F1:G1" location="C2" display="1) Krycí list rozpočtu"/>
    <hyperlink ref="H1:K1" location="C87" display="2) Rekapitulace rozpočtu"/>
    <hyperlink ref="L1" location="C115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82"/>
  <sheetViews>
    <sheetView showGridLines="0" workbookViewId="0">
      <pane ySplit="1" topLeftCell="A158" activePane="bottomLeft" state="frozen"/>
      <selection pane="bottomLeft" activeCell="L127" sqref="L127:M181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0"/>
      <c r="B1" s="12"/>
      <c r="C1" s="12"/>
      <c r="D1" s="13" t="s">
        <v>1</v>
      </c>
      <c r="E1" s="12"/>
      <c r="F1" s="14" t="s">
        <v>130</v>
      </c>
      <c r="G1" s="14"/>
      <c r="H1" s="230" t="s">
        <v>131</v>
      </c>
      <c r="I1" s="230"/>
      <c r="J1" s="230"/>
      <c r="K1" s="230"/>
      <c r="L1" s="14" t="s">
        <v>132</v>
      </c>
      <c r="M1" s="12"/>
      <c r="N1" s="12"/>
      <c r="O1" s="13" t="s">
        <v>133</v>
      </c>
      <c r="P1" s="12"/>
      <c r="Q1" s="12"/>
      <c r="R1" s="12"/>
      <c r="S1" s="14" t="s">
        <v>134</v>
      </c>
      <c r="T1" s="14"/>
      <c r="U1" s="110"/>
      <c r="V1" s="11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50000000000003" customHeight="1">
      <c r="C2" s="162" t="s">
        <v>7</v>
      </c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S2" s="201" t="s">
        <v>8</v>
      </c>
      <c r="T2" s="202"/>
      <c r="U2" s="202"/>
      <c r="V2" s="202"/>
      <c r="W2" s="202"/>
      <c r="X2" s="202"/>
      <c r="Y2" s="202"/>
      <c r="Z2" s="202"/>
      <c r="AA2" s="202"/>
      <c r="AB2" s="202"/>
      <c r="AC2" s="202"/>
      <c r="AT2" s="18" t="s">
        <v>97</v>
      </c>
    </row>
    <row r="3" spans="1:6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85</v>
      </c>
    </row>
    <row r="4" spans="1:66" ht="36.950000000000003" customHeight="1">
      <c r="B4" s="22"/>
      <c r="C4" s="164" t="s">
        <v>135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23"/>
      <c r="T4" s="24" t="s">
        <v>13</v>
      </c>
      <c r="AT4" s="18" t="s">
        <v>6</v>
      </c>
    </row>
    <row r="5" spans="1:66" ht="6.95" customHeight="1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1:66" ht="25.35" customHeight="1">
      <c r="B6" s="22"/>
      <c r="C6" s="25"/>
      <c r="D6" s="29" t="s">
        <v>16</v>
      </c>
      <c r="E6" s="25"/>
      <c r="F6" s="203" t="str">
        <f>'Rekapitulace stavby'!K6</f>
        <v xml:space="preserve">Novostavba produkční stáje, hnojiště, jímky </v>
      </c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5"/>
      <c r="R6" s="23"/>
    </row>
    <row r="7" spans="1:66" ht="25.35" customHeight="1">
      <c r="B7" s="22"/>
      <c r="C7" s="25"/>
      <c r="D7" s="29" t="s">
        <v>136</v>
      </c>
      <c r="E7" s="25"/>
      <c r="F7" s="203" t="s">
        <v>1123</v>
      </c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25"/>
      <c r="R7" s="23"/>
    </row>
    <row r="8" spans="1:66" s="1" customFormat="1" ht="32.85" customHeight="1">
      <c r="B8" s="32"/>
      <c r="C8" s="33"/>
      <c r="D8" s="28" t="s">
        <v>138</v>
      </c>
      <c r="E8" s="33"/>
      <c r="F8" s="168" t="s">
        <v>1124</v>
      </c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33"/>
      <c r="R8" s="34"/>
    </row>
    <row r="9" spans="1:66" s="1" customFormat="1" ht="14.45" customHeight="1">
      <c r="B9" s="32"/>
      <c r="C9" s="33"/>
      <c r="D9" s="29" t="s">
        <v>18</v>
      </c>
      <c r="E9" s="33"/>
      <c r="F9" s="27" t="s">
        <v>5</v>
      </c>
      <c r="G9" s="33"/>
      <c r="H9" s="33"/>
      <c r="I9" s="33"/>
      <c r="J9" s="33"/>
      <c r="K9" s="33"/>
      <c r="L9" s="33"/>
      <c r="M9" s="29" t="s">
        <v>19</v>
      </c>
      <c r="N9" s="33"/>
      <c r="O9" s="27" t="s">
        <v>5</v>
      </c>
      <c r="P9" s="33"/>
      <c r="Q9" s="33"/>
      <c r="R9" s="34"/>
    </row>
    <row r="10" spans="1:66" s="1" customFormat="1" ht="14.45" customHeight="1">
      <c r="B10" s="32"/>
      <c r="C10" s="33"/>
      <c r="D10" s="29" t="s">
        <v>21</v>
      </c>
      <c r="E10" s="33"/>
      <c r="F10" s="27" t="s">
        <v>22</v>
      </c>
      <c r="G10" s="33"/>
      <c r="H10" s="33"/>
      <c r="I10" s="33"/>
      <c r="J10" s="33"/>
      <c r="K10" s="33"/>
      <c r="L10" s="33"/>
      <c r="M10" s="29" t="s">
        <v>23</v>
      </c>
      <c r="N10" s="33"/>
      <c r="O10" s="206"/>
      <c r="P10" s="206"/>
      <c r="Q10" s="33"/>
      <c r="R10" s="34"/>
    </row>
    <row r="11" spans="1:66" s="1" customFormat="1" ht="10.9" customHeight="1"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</row>
    <row r="12" spans="1:66" s="1" customFormat="1" ht="14.45" customHeight="1">
      <c r="B12" s="32"/>
      <c r="C12" s="33"/>
      <c r="D12" s="29" t="s">
        <v>26</v>
      </c>
      <c r="E12" s="33"/>
      <c r="F12" s="33"/>
      <c r="G12" s="33"/>
      <c r="H12" s="33"/>
      <c r="I12" s="33"/>
      <c r="J12" s="33"/>
      <c r="K12" s="33"/>
      <c r="L12" s="33"/>
      <c r="M12" s="29" t="s">
        <v>27</v>
      </c>
      <c r="N12" s="33"/>
      <c r="O12" s="166"/>
      <c r="P12" s="166"/>
      <c r="Q12" s="33"/>
      <c r="R12" s="34"/>
    </row>
    <row r="13" spans="1:66" s="1" customFormat="1" ht="18" customHeight="1">
      <c r="B13" s="32"/>
      <c r="C13" s="33"/>
      <c r="D13" s="33"/>
      <c r="E13" s="27" t="str">
        <f>IF('Rekapitulace stavby'!E11="","",'Rekapitulace stavby'!E11)</f>
        <v xml:space="preserve"> </v>
      </c>
      <c r="F13" s="33"/>
      <c r="G13" s="33"/>
      <c r="H13" s="33"/>
      <c r="I13" s="33"/>
      <c r="J13" s="33"/>
      <c r="K13" s="33"/>
      <c r="L13" s="33"/>
      <c r="M13" s="29" t="s">
        <v>29</v>
      </c>
      <c r="N13" s="33"/>
      <c r="O13" s="166"/>
      <c r="P13" s="166"/>
      <c r="Q13" s="33"/>
      <c r="R13" s="34"/>
    </row>
    <row r="14" spans="1:66" s="1" customFormat="1" ht="6.95" customHeight="1"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4"/>
    </row>
    <row r="15" spans="1:66" s="1" customFormat="1" ht="14.45" customHeight="1">
      <c r="B15" s="32"/>
      <c r="C15" s="33"/>
      <c r="D15" s="29" t="s">
        <v>30</v>
      </c>
      <c r="E15" s="33"/>
      <c r="F15" s="33"/>
      <c r="G15" s="33"/>
      <c r="H15" s="33"/>
      <c r="I15" s="33"/>
      <c r="J15" s="33"/>
      <c r="K15" s="33"/>
      <c r="L15" s="33"/>
      <c r="M15" s="29" t="s">
        <v>27</v>
      </c>
      <c r="N15" s="33"/>
      <c r="O15" s="166"/>
      <c r="P15" s="166"/>
      <c r="Q15" s="33"/>
      <c r="R15" s="34"/>
    </row>
    <row r="16" spans="1:66" s="1" customFormat="1" ht="18" customHeight="1">
      <c r="B16" s="32"/>
      <c r="C16" s="33"/>
      <c r="D16" s="33"/>
      <c r="E16" s="27"/>
      <c r="F16" s="33"/>
      <c r="G16" s="33"/>
      <c r="H16" s="33"/>
      <c r="I16" s="33"/>
      <c r="J16" s="33"/>
      <c r="K16" s="33"/>
      <c r="L16" s="33"/>
      <c r="M16" s="29" t="s">
        <v>29</v>
      </c>
      <c r="N16" s="33"/>
      <c r="O16" s="166"/>
      <c r="P16" s="166"/>
      <c r="Q16" s="33"/>
      <c r="R16" s="34"/>
    </row>
    <row r="17" spans="2:18" s="1" customFormat="1" ht="6.95" customHeight="1"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4"/>
    </row>
    <row r="18" spans="2:18" s="1" customFormat="1" ht="14.45" customHeight="1">
      <c r="B18" s="32"/>
      <c r="C18" s="33"/>
      <c r="D18" s="29" t="s">
        <v>31</v>
      </c>
      <c r="E18" s="33"/>
      <c r="F18" s="33"/>
      <c r="G18" s="33"/>
      <c r="H18" s="33"/>
      <c r="I18" s="33"/>
      <c r="J18" s="33"/>
      <c r="K18" s="33"/>
      <c r="L18" s="33"/>
      <c r="M18" s="29" t="s">
        <v>27</v>
      </c>
      <c r="N18" s="33"/>
      <c r="O18" s="166" t="str">
        <f>IF('Rekapitulace stavby'!AN16="","",'Rekapitulace stavby'!AN16)</f>
        <v/>
      </c>
      <c r="P18" s="166"/>
      <c r="Q18" s="33"/>
      <c r="R18" s="34"/>
    </row>
    <row r="19" spans="2:18" s="1" customFormat="1" ht="18" customHeight="1">
      <c r="B19" s="32"/>
      <c r="C19" s="33"/>
      <c r="D19" s="33"/>
      <c r="E19" s="27" t="str">
        <f>IF('Rekapitulace stavby'!E17="","",'Rekapitulace stavby'!E17)</f>
        <v xml:space="preserve"> </v>
      </c>
      <c r="F19" s="33"/>
      <c r="G19" s="33"/>
      <c r="H19" s="33"/>
      <c r="I19" s="33"/>
      <c r="J19" s="33"/>
      <c r="K19" s="33"/>
      <c r="L19" s="33"/>
      <c r="M19" s="29" t="s">
        <v>29</v>
      </c>
      <c r="N19" s="33"/>
      <c r="O19" s="166" t="str">
        <f>IF('Rekapitulace stavby'!AN17="","",'Rekapitulace stavby'!AN17)</f>
        <v/>
      </c>
      <c r="P19" s="166"/>
      <c r="Q19" s="33"/>
      <c r="R19" s="34"/>
    </row>
    <row r="20" spans="2:18" s="1" customFormat="1" ht="6.95" customHeight="1"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4"/>
    </row>
    <row r="21" spans="2:18" s="1" customFormat="1" ht="14.45" customHeight="1">
      <c r="B21" s="32"/>
      <c r="C21" s="33"/>
      <c r="D21" s="29" t="s">
        <v>33</v>
      </c>
      <c r="E21" s="33"/>
      <c r="F21" s="33"/>
      <c r="G21" s="33"/>
      <c r="H21" s="33"/>
      <c r="I21" s="33"/>
      <c r="J21" s="33"/>
      <c r="K21" s="33"/>
      <c r="L21" s="33"/>
      <c r="M21" s="29" t="s">
        <v>27</v>
      </c>
      <c r="N21" s="33"/>
      <c r="O21" s="166" t="s">
        <v>5</v>
      </c>
      <c r="P21" s="166"/>
      <c r="Q21" s="33"/>
      <c r="R21" s="34"/>
    </row>
    <row r="22" spans="2:18" s="1" customFormat="1" ht="18" customHeight="1">
      <c r="B22" s="32"/>
      <c r="C22" s="33"/>
      <c r="D22" s="33"/>
      <c r="E22" s="27"/>
      <c r="F22" s="33"/>
      <c r="G22" s="33"/>
      <c r="H22" s="33"/>
      <c r="I22" s="33"/>
      <c r="J22" s="33"/>
      <c r="K22" s="33"/>
      <c r="L22" s="33"/>
      <c r="M22" s="29" t="s">
        <v>29</v>
      </c>
      <c r="N22" s="33"/>
      <c r="O22" s="166" t="s">
        <v>5</v>
      </c>
      <c r="P22" s="166"/>
      <c r="Q22" s="33"/>
      <c r="R22" s="34"/>
    </row>
    <row r="23" spans="2:18" s="1" customFormat="1" ht="6.95" customHeight="1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14.45" customHeight="1">
      <c r="B24" s="32"/>
      <c r="C24" s="33"/>
      <c r="D24" s="29" t="s">
        <v>34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spans="2:18" s="1" customFormat="1" ht="22.5" customHeight="1">
      <c r="B25" s="32"/>
      <c r="C25" s="33"/>
      <c r="D25" s="33"/>
      <c r="E25" s="169" t="s">
        <v>5</v>
      </c>
      <c r="F25" s="169"/>
      <c r="G25" s="169"/>
      <c r="H25" s="169"/>
      <c r="I25" s="169"/>
      <c r="J25" s="169"/>
      <c r="K25" s="169"/>
      <c r="L25" s="169"/>
      <c r="M25" s="33"/>
      <c r="N25" s="33"/>
      <c r="O25" s="33"/>
      <c r="P25" s="33"/>
      <c r="Q25" s="33"/>
      <c r="R25" s="34"/>
    </row>
    <row r="26" spans="2:18" s="1" customFormat="1" ht="6.95" customHeight="1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spans="2:18" s="1" customFormat="1" ht="6.95" customHeight="1">
      <c r="B27" s="32"/>
      <c r="C27" s="33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33"/>
      <c r="R27" s="34"/>
    </row>
    <row r="28" spans="2:18" s="1" customFormat="1" ht="14.45" customHeight="1">
      <c r="B28" s="32"/>
      <c r="C28" s="33"/>
      <c r="D28" s="111" t="s">
        <v>140</v>
      </c>
      <c r="E28" s="33"/>
      <c r="F28" s="33"/>
      <c r="G28" s="33"/>
      <c r="H28" s="33"/>
      <c r="I28" s="33"/>
      <c r="J28" s="33"/>
      <c r="K28" s="33"/>
      <c r="L28" s="33"/>
      <c r="M28" s="170">
        <f>N89</f>
        <v>0</v>
      </c>
      <c r="N28" s="170"/>
      <c r="O28" s="170"/>
      <c r="P28" s="170"/>
      <c r="Q28" s="33"/>
      <c r="R28" s="34"/>
    </row>
    <row r="29" spans="2:18" s="1" customFormat="1" ht="14.45" customHeight="1">
      <c r="B29" s="32"/>
      <c r="C29" s="33"/>
      <c r="D29" s="31" t="s">
        <v>141</v>
      </c>
      <c r="E29" s="33"/>
      <c r="F29" s="33"/>
      <c r="G29" s="33"/>
      <c r="H29" s="33"/>
      <c r="I29" s="33"/>
      <c r="J29" s="33"/>
      <c r="K29" s="33"/>
      <c r="L29" s="33"/>
      <c r="M29" s="170">
        <f>N104</f>
        <v>0</v>
      </c>
      <c r="N29" s="170"/>
      <c r="O29" s="170"/>
      <c r="P29" s="170"/>
      <c r="Q29" s="33"/>
      <c r="R29" s="34"/>
    </row>
    <row r="30" spans="2:18" s="1" customFormat="1" ht="6.95" customHeight="1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4"/>
    </row>
    <row r="31" spans="2:18" s="1" customFormat="1" ht="25.35" customHeight="1">
      <c r="B31" s="32"/>
      <c r="C31" s="33"/>
      <c r="D31" s="112" t="s">
        <v>37</v>
      </c>
      <c r="E31" s="33"/>
      <c r="F31" s="33"/>
      <c r="G31" s="33"/>
      <c r="H31" s="33"/>
      <c r="I31" s="33"/>
      <c r="J31" s="33"/>
      <c r="K31" s="33"/>
      <c r="L31" s="33"/>
      <c r="M31" s="207">
        <f>ROUND(M28+M29,2)</f>
        <v>0</v>
      </c>
      <c r="N31" s="205"/>
      <c r="O31" s="205"/>
      <c r="P31" s="205"/>
      <c r="Q31" s="33"/>
      <c r="R31" s="34"/>
    </row>
    <row r="32" spans="2:18" s="1" customFormat="1" ht="6.95" customHeight="1">
      <c r="B32" s="32"/>
      <c r="C32" s="33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33"/>
      <c r="R32" s="34"/>
    </row>
    <row r="33" spans="2:18" s="1" customFormat="1" ht="14.45" customHeight="1">
      <c r="B33" s="32"/>
      <c r="C33" s="33"/>
      <c r="D33" s="39" t="s">
        <v>38</v>
      </c>
      <c r="E33" s="39" t="s">
        <v>39</v>
      </c>
      <c r="F33" s="40">
        <v>0.21</v>
      </c>
      <c r="G33" s="113" t="s">
        <v>40</v>
      </c>
      <c r="H33" s="208">
        <f>ROUND((SUM(BE104:BE105)+SUM(BE124:BE181)), 2)</f>
        <v>0</v>
      </c>
      <c r="I33" s="205"/>
      <c r="J33" s="205"/>
      <c r="K33" s="33"/>
      <c r="L33" s="33"/>
      <c r="M33" s="208">
        <f>ROUND(ROUND((SUM(BE104:BE105)+SUM(BE124:BE181)), 2)*F33, 2)</f>
        <v>0</v>
      </c>
      <c r="N33" s="205"/>
      <c r="O33" s="205"/>
      <c r="P33" s="205"/>
      <c r="Q33" s="33"/>
      <c r="R33" s="34"/>
    </row>
    <row r="34" spans="2:18" s="1" customFormat="1" ht="14.45" customHeight="1">
      <c r="B34" s="32"/>
      <c r="C34" s="33"/>
      <c r="D34" s="33"/>
      <c r="E34" s="39" t="s">
        <v>41</v>
      </c>
      <c r="F34" s="40">
        <v>0.15</v>
      </c>
      <c r="G34" s="113" t="s">
        <v>40</v>
      </c>
      <c r="H34" s="208">
        <f>ROUND((SUM(BF104:BF105)+SUM(BF124:BF181)), 2)</f>
        <v>0</v>
      </c>
      <c r="I34" s="205"/>
      <c r="J34" s="205"/>
      <c r="K34" s="33"/>
      <c r="L34" s="33"/>
      <c r="M34" s="208">
        <f>ROUND(ROUND((SUM(BF104:BF105)+SUM(BF124:BF181)), 2)*F34, 2)</f>
        <v>0</v>
      </c>
      <c r="N34" s="205"/>
      <c r="O34" s="205"/>
      <c r="P34" s="205"/>
      <c r="Q34" s="33"/>
      <c r="R34" s="34"/>
    </row>
    <row r="35" spans="2:18" s="1" customFormat="1" ht="14.45" hidden="1" customHeight="1">
      <c r="B35" s="32"/>
      <c r="C35" s="33"/>
      <c r="D35" s="33"/>
      <c r="E35" s="39" t="s">
        <v>42</v>
      </c>
      <c r="F35" s="40">
        <v>0.21</v>
      </c>
      <c r="G35" s="113" t="s">
        <v>40</v>
      </c>
      <c r="H35" s="208">
        <f>ROUND((SUM(BG104:BG105)+SUM(BG124:BG181)), 2)</f>
        <v>0</v>
      </c>
      <c r="I35" s="205"/>
      <c r="J35" s="205"/>
      <c r="K35" s="33"/>
      <c r="L35" s="33"/>
      <c r="M35" s="208">
        <v>0</v>
      </c>
      <c r="N35" s="205"/>
      <c r="O35" s="205"/>
      <c r="P35" s="205"/>
      <c r="Q35" s="33"/>
      <c r="R35" s="34"/>
    </row>
    <row r="36" spans="2:18" s="1" customFormat="1" ht="14.45" hidden="1" customHeight="1">
      <c r="B36" s="32"/>
      <c r="C36" s="33"/>
      <c r="D36" s="33"/>
      <c r="E36" s="39" t="s">
        <v>43</v>
      </c>
      <c r="F36" s="40">
        <v>0.15</v>
      </c>
      <c r="G36" s="113" t="s">
        <v>40</v>
      </c>
      <c r="H36" s="208">
        <f>ROUND((SUM(BH104:BH105)+SUM(BH124:BH181)), 2)</f>
        <v>0</v>
      </c>
      <c r="I36" s="205"/>
      <c r="J36" s="205"/>
      <c r="K36" s="33"/>
      <c r="L36" s="33"/>
      <c r="M36" s="208">
        <v>0</v>
      </c>
      <c r="N36" s="205"/>
      <c r="O36" s="205"/>
      <c r="P36" s="205"/>
      <c r="Q36" s="33"/>
      <c r="R36" s="34"/>
    </row>
    <row r="37" spans="2:18" s="1" customFormat="1" ht="14.45" hidden="1" customHeight="1">
      <c r="B37" s="32"/>
      <c r="C37" s="33"/>
      <c r="D37" s="33"/>
      <c r="E37" s="39" t="s">
        <v>44</v>
      </c>
      <c r="F37" s="40">
        <v>0</v>
      </c>
      <c r="G37" s="113" t="s">
        <v>40</v>
      </c>
      <c r="H37" s="208">
        <f>ROUND((SUM(BI104:BI105)+SUM(BI124:BI181)), 2)</f>
        <v>0</v>
      </c>
      <c r="I37" s="205"/>
      <c r="J37" s="205"/>
      <c r="K37" s="33"/>
      <c r="L37" s="33"/>
      <c r="M37" s="208">
        <v>0</v>
      </c>
      <c r="N37" s="205"/>
      <c r="O37" s="205"/>
      <c r="P37" s="205"/>
      <c r="Q37" s="33"/>
      <c r="R37" s="34"/>
    </row>
    <row r="38" spans="2:18" s="1" customFormat="1" ht="6.95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</row>
    <row r="39" spans="2:18" s="1" customFormat="1" ht="25.35" customHeight="1">
      <c r="B39" s="32"/>
      <c r="C39" s="109"/>
      <c r="D39" s="114" t="s">
        <v>45</v>
      </c>
      <c r="E39" s="72"/>
      <c r="F39" s="72"/>
      <c r="G39" s="115" t="s">
        <v>46</v>
      </c>
      <c r="H39" s="116" t="s">
        <v>47</v>
      </c>
      <c r="I39" s="72"/>
      <c r="J39" s="72"/>
      <c r="K39" s="72"/>
      <c r="L39" s="209">
        <f>SUM(M31:M37)</f>
        <v>0</v>
      </c>
      <c r="M39" s="209"/>
      <c r="N39" s="209"/>
      <c r="O39" s="209"/>
      <c r="P39" s="210"/>
      <c r="Q39" s="109"/>
      <c r="R39" s="34"/>
    </row>
    <row r="40" spans="2:18" s="1" customFormat="1" ht="14.45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s="1" customFormat="1" ht="14.45" customHeight="1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4"/>
    </row>
    <row r="42" spans="2:18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s="1" customFormat="1" ht="15">
      <c r="B50" s="32"/>
      <c r="C50" s="33"/>
      <c r="D50" s="47" t="s">
        <v>48</v>
      </c>
      <c r="E50" s="48"/>
      <c r="F50" s="48"/>
      <c r="G50" s="48"/>
      <c r="H50" s="49"/>
      <c r="I50" s="33"/>
      <c r="J50" s="47" t="s">
        <v>49</v>
      </c>
      <c r="K50" s="48"/>
      <c r="L50" s="48"/>
      <c r="M50" s="48"/>
      <c r="N50" s="48"/>
      <c r="O50" s="48"/>
      <c r="P50" s="49"/>
      <c r="Q50" s="33"/>
      <c r="R50" s="34"/>
    </row>
    <row r="51" spans="2:18">
      <c r="B51" s="22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3"/>
    </row>
    <row r="52" spans="2:18">
      <c r="B52" s="22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3"/>
    </row>
    <row r="53" spans="2:18">
      <c r="B53" s="22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3"/>
    </row>
    <row r="54" spans="2:18">
      <c r="B54" s="22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3"/>
    </row>
    <row r="55" spans="2:18">
      <c r="B55" s="22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3"/>
    </row>
    <row r="56" spans="2:18">
      <c r="B56" s="22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3"/>
    </row>
    <row r="57" spans="2:18">
      <c r="B57" s="22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3"/>
    </row>
    <row r="58" spans="2:18">
      <c r="B58" s="22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3"/>
    </row>
    <row r="59" spans="2:18" s="1" customFormat="1" ht="15">
      <c r="B59" s="32"/>
      <c r="C59" s="33"/>
      <c r="D59" s="52" t="s">
        <v>50</v>
      </c>
      <c r="E59" s="53"/>
      <c r="F59" s="53"/>
      <c r="G59" s="54" t="s">
        <v>51</v>
      </c>
      <c r="H59" s="55"/>
      <c r="I59" s="33"/>
      <c r="J59" s="52" t="s">
        <v>50</v>
      </c>
      <c r="K59" s="53"/>
      <c r="L59" s="53"/>
      <c r="M59" s="53"/>
      <c r="N59" s="54" t="s">
        <v>51</v>
      </c>
      <c r="O59" s="53"/>
      <c r="P59" s="55"/>
      <c r="Q59" s="33"/>
      <c r="R59" s="34"/>
    </row>
    <row r="60" spans="2:18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2:18" s="1" customFormat="1" ht="15">
      <c r="B61" s="32"/>
      <c r="C61" s="33"/>
      <c r="D61" s="47" t="s">
        <v>52</v>
      </c>
      <c r="E61" s="48"/>
      <c r="F61" s="48"/>
      <c r="G61" s="48"/>
      <c r="H61" s="49"/>
      <c r="I61" s="33"/>
      <c r="J61" s="47" t="s">
        <v>53</v>
      </c>
      <c r="K61" s="48"/>
      <c r="L61" s="48"/>
      <c r="M61" s="48"/>
      <c r="N61" s="48"/>
      <c r="O61" s="48"/>
      <c r="P61" s="49"/>
      <c r="Q61" s="33"/>
      <c r="R61" s="34"/>
    </row>
    <row r="62" spans="2:18">
      <c r="B62" s="22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3"/>
    </row>
    <row r="63" spans="2:18">
      <c r="B63" s="22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3"/>
    </row>
    <row r="64" spans="2:18">
      <c r="B64" s="22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3"/>
    </row>
    <row r="65" spans="2:18">
      <c r="B65" s="22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3"/>
    </row>
    <row r="66" spans="2:18">
      <c r="B66" s="22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3"/>
    </row>
    <row r="67" spans="2:18">
      <c r="B67" s="22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3"/>
    </row>
    <row r="68" spans="2:18">
      <c r="B68" s="22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3"/>
    </row>
    <row r="69" spans="2:18">
      <c r="B69" s="22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3"/>
    </row>
    <row r="70" spans="2:18" s="1" customFormat="1" ht="15">
      <c r="B70" s="32"/>
      <c r="C70" s="33"/>
      <c r="D70" s="52" t="s">
        <v>50</v>
      </c>
      <c r="E70" s="53"/>
      <c r="F70" s="53"/>
      <c r="G70" s="54" t="s">
        <v>51</v>
      </c>
      <c r="H70" s="55"/>
      <c r="I70" s="33"/>
      <c r="J70" s="52" t="s">
        <v>50</v>
      </c>
      <c r="K70" s="53"/>
      <c r="L70" s="53"/>
      <c r="M70" s="53"/>
      <c r="N70" s="54" t="s">
        <v>51</v>
      </c>
      <c r="O70" s="53"/>
      <c r="P70" s="55"/>
      <c r="Q70" s="33"/>
      <c r="R70" s="34"/>
    </row>
    <row r="71" spans="2:18" s="1" customFormat="1" ht="14.4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9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950000000000003" customHeight="1">
      <c r="B76" s="32"/>
      <c r="C76" s="164" t="s">
        <v>142</v>
      </c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34"/>
    </row>
    <row r="77" spans="2:18" s="1" customFormat="1" ht="6.95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>
      <c r="B78" s="32"/>
      <c r="C78" s="29" t="s">
        <v>16</v>
      </c>
      <c r="D78" s="33"/>
      <c r="E78" s="33"/>
      <c r="F78" s="203" t="str">
        <f>F6</f>
        <v xml:space="preserve">Novostavba produkční stáje, hnojiště, jímky </v>
      </c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33"/>
      <c r="R78" s="34"/>
    </row>
    <row r="79" spans="2:18" ht="30" customHeight="1">
      <c r="B79" s="22"/>
      <c r="C79" s="29" t="s">
        <v>136</v>
      </c>
      <c r="D79" s="25"/>
      <c r="E79" s="25"/>
      <c r="F79" s="203" t="s">
        <v>1123</v>
      </c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25"/>
      <c r="R79" s="23"/>
    </row>
    <row r="80" spans="2:18" s="1" customFormat="1" ht="36.950000000000003" customHeight="1">
      <c r="B80" s="32"/>
      <c r="C80" s="66" t="s">
        <v>138</v>
      </c>
      <c r="D80" s="33"/>
      <c r="E80" s="33"/>
      <c r="F80" s="180" t="str">
        <f>F8</f>
        <v>SO 02-1 - Stavební náklady</v>
      </c>
      <c r="G80" s="205"/>
      <c r="H80" s="205"/>
      <c r="I80" s="205"/>
      <c r="J80" s="205"/>
      <c r="K80" s="205"/>
      <c r="L80" s="205"/>
      <c r="M80" s="205"/>
      <c r="N80" s="205"/>
      <c r="O80" s="205"/>
      <c r="P80" s="205"/>
      <c r="Q80" s="33"/>
      <c r="R80" s="34"/>
    </row>
    <row r="81" spans="2:47" s="1" customFormat="1" ht="6.95" customHeight="1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4"/>
    </row>
    <row r="82" spans="2:47" s="1" customFormat="1" ht="18" customHeight="1">
      <c r="B82" s="32"/>
      <c r="C82" s="29" t="s">
        <v>21</v>
      </c>
      <c r="D82" s="33"/>
      <c r="E82" s="33"/>
      <c r="F82" s="27" t="str">
        <f>F10</f>
        <v>Sedlice</v>
      </c>
      <c r="G82" s="33"/>
      <c r="H82" s="33"/>
      <c r="I82" s="33"/>
      <c r="J82" s="33"/>
      <c r="K82" s="29" t="s">
        <v>23</v>
      </c>
      <c r="L82" s="33"/>
      <c r="M82" s="206" t="str">
        <f>IF(O10="","",O10)</f>
        <v/>
      </c>
      <c r="N82" s="206"/>
      <c r="O82" s="206"/>
      <c r="P82" s="206"/>
      <c r="Q82" s="33"/>
      <c r="R82" s="34"/>
    </row>
    <row r="83" spans="2:47" s="1" customFormat="1" ht="6.95" customHeight="1"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4"/>
    </row>
    <row r="84" spans="2:47" s="1" customFormat="1" ht="15">
      <c r="B84" s="32"/>
      <c r="C84" s="29" t="s">
        <v>26</v>
      </c>
      <c r="D84" s="33"/>
      <c r="E84" s="33"/>
      <c r="F84" s="27" t="str">
        <f>E13</f>
        <v xml:space="preserve"> </v>
      </c>
      <c r="G84" s="33"/>
      <c r="H84" s="33"/>
      <c r="I84" s="33"/>
      <c r="J84" s="33"/>
      <c r="K84" s="29" t="s">
        <v>31</v>
      </c>
      <c r="L84" s="33"/>
      <c r="M84" s="166" t="str">
        <f>E19</f>
        <v xml:space="preserve"> </v>
      </c>
      <c r="N84" s="166"/>
      <c r="O84" s="166"/>
      <c r="P84" s="166"/>
      <c r="Q84" s="166"/>
      <c r="R84" s="34"/>
    </row>
    <row r="85" spans="2:47" s="1" customFormat="1" ht="14.45" customHeight="1">
      <c r="B85" s="32"/>
      <c r="C85" s="29" t="s">
        <v>30</v>
      </c>
      <c r="D85" s="33"/>
      <c r="E85" s="33"/>
      <c r="F85" s="27" t="str">
        <f>IF(E16="","",E16)</f>
        <v/>
      </c>
      <c r="G85" s="33"/>
      <c r="H85" s="33"/>
      <c r="I85" s="33"/>
      <c r="J85" s="33"/>
      <c r="K85" s="29" t="s">
        <v>33</v>
      </c>
      <c r="L85" s="33"/>
      <c r="M85" s="166"/>
      <c r="N85" s="166"/>
      <c r="O85" s="166"/>
      <c r="P85" s="166"/>
      <c r="Q85" s="166"/>
      <c r="R85" s="34"/>
    </row>
    <row r="86" spans="2:47" s="1" customFormat="1" ht="10.35" customHeight="1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4"/>
    </row>
    <row r="87" spans="2:47" s="1" customFormat="1" ht="29.25" customHeight="1">
      <c r="B87" s="32"/>
      <c r="C87" s="211" t="s">
        <v>143</v>
      </c>
      <c r="D87" s="212"/>
      <c r="E87" s="212"/>
      <c r="F87" s="212"/>
      <c r="G87" s="212"/>
      <c r="H87" s="109"/>
      <c r="I87" s="109"/>
      <c r="J87" s="109"/>
      <c r="K87" s="109"/>
      <c r="L87" s="109"/>
      <c r="M87" s="109"/>
      <c r="N87" s="211" t="s">
        <v>144</v>
      </c>
      <c r="O87" s="212"/>
      <c r="P87" s="212"/>
      <c r="Q87" s="212"/>
      <c r="R87" s="34"/>
    </row>
    <row r="88" spans="2:47" s="1" customFormat="1" ht="10.35" customHeight="1"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4"/>
    </row>
    <row r="89" spans="2:47" s="1" customFormat="1" ht="29.25" customHeight="1">
      <c r="B89" s="32"/>
      <c r="C89" s="117" t="s">
        <v>145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199">
        <f>N124</f>
        <v>0</v>
      </c>
      <c r="O89" s="213"/>
      <c r="P89" s="213"/>
      <c r="Q89" s="213"/>
      <c r="R89" s="34"/>
      <c r="AU89" s="18" t="s">
        <v>146</v>
      </c>
    </row>
    <row r="90" spans="2:47" s="7" customFormat="1" ht="24.95" customHeight="1">
      <c r="B90" s="118"/>
      <c r="C90" s="119"/>
      <c r="D90" s="120" t="s">
        <v>147</v>
      </c>
      <c r="E90" s="119"/>
      <c r="F90" s="119"/>
      <c r="G90" s="119"/>
      <c r="H90" s="119"/>
      <c r="I90" s="119"/>
      <c r="J90" s="119"/>
      <c r="K90" s="119"/>
      <c r="L90" s="119"/>
      <c r="M90" s="119"/>
      <c r="N90" s="214">
        <f>N125</f>
        <v>0</v>
      </c>
      <c r="O90" s="215"/>
      <c r="P90" s="215"/>
      <c r="Q90" s="215"/>
      <c r="R90" s="121"/>
    </row>
    <row r="91" spans="2:47" s="8" customFormat="1" ht="19.899999999999999" customHeight="1">
      <c r="B91" s="122"/>
      <c r="C91" s="96"/>
      <c r="D91" s="123" t="s">
        <v>148</v>
      </c>
      <c r="E91" s="96"/>
      <c r="F91" s="96"/>
      <c r="G91" s="96"/>
      <c r="H91" s="96"/>
      <c r="I91" s="96"/>
      <c r="J91" s="96"/>
      <c r="K91" s="96"/>
      <c r="L91" s="96"/>
      <c r="M91" s="96"/>
      <c r="N91" s="195">
        <f>N126</f>
        <v>0</v>
      </c>
      <c r="O91" s="196"/>
      <c r="P91" s="196"/>
      <c r="Q91" s="196"/>
      <c r="R91" s="124"/>
    </row>
    <row r="92" spans="2:47" s="8" customFormat="1" ht="19.899999999999999" customHeight="1">
      <c r="B92" s="122"/>
      <c r="C92" s="96"/>
      <c r="D92" s="123" t="s">
        <v>149</v>
      </c>
      <c r="E92" s="96"/>
      <c r="F92" s="96"/>
      <c r="G92" s="96"/>
      <c r="H92" s="96"/>
      <c r="I92" s="96"/>
      <c r="J92" s="96"/>
      <c r="K92" s="96"/>
      <c r="L92" s="96"/>
      <c r="M92" s="96"/>
      <c r="N92" s="195">
        <f>N142</f>
        <v>0</v>
      </c>
      <c r="O92" s="196"/>
      <c r="P92" s="196"/>
      <c r="Q92" s="196"/>
      <c r="R92" s="124"/>
    </row>
    <row r="93" spans="2:47" s="8" customFormat="1" ht="19.899999999999999" customHeight="1">
      <c r="B93" s="122"/>
      <c r="C93" s="96"/>
      <c r="D93" s="123" t="s">
        <v>150</v>
      </c>
      <c r="E93" s="96"/>
      <c r="F93" s="96"/>
      <c r="G93" s="96"/>
      <c r="H93" s="96"/>
      <c r="I93" s="96"/>
      <c r="J93" s="96"/>
      <c r="K93" s="96"/>
      <c r="L93" s="96"/>
      <c r="M93" s="96"/>
      <c r="N93" s="195">
        <f>N149</f>
        <v>0</v>
      </c>
      <c r="O93" s="196"/>
      <c r="P93" s="196"/>
      <c r="Q93" s="196"/>
      <c r="R93" s="124"/>
    </row>
    <row r="94" spans="2:47" s="8" customFormat="1" ht="19.899999999999999" customHeight="1">
      <c r="B94" s="122"/>
      <c r="C94" s="96"/>
      <c r="D94" s="123" t="s">
        <v>152</v>
      </c>
      <c r="E94" s="96"/>
      <c r="F94" s="96"/>
      <c r="G94" s="96"/>
      <c r="H94" s="96"/>
      <c r="I94" s="96"/>
      <c r="J94" s="96"/>
      <c r="K94" s="96"/>
      <c r="L94" s="96"/>
      <c r="M94" s="96"/>
      <c r="N94" s="195">
        <f>N154</f>
        <v>0</v>
      </c>
      <c r="O94" s="196"/>
      <c r="P94" s="196"/>
      <c r="Q94" s="196"/>
      <c r="R94" s="124"/>
    </row>
    <row r="95" spans="2:47" s="8" customFormat="1" ht="19.899999999999999" customHeight="1">
      <c r="B95" s="122"/>
      <c r="C95" s="96"/>
      <c r="D95" s="123" t="s">
        <v>1125</v>
      </c>
      <c r="E95" s="96"/>
      <c r="F95" s="96"/>
      <c r="G95" s="96"/>
      <c r="H95" s="96"/>
      <c r="I95" s="96"/>
      <c r="J95" s="96"/>
      <c r="K95" s="96"/>
      <c r="L95" s="96"/>
      <c r="M95" s="96"/>
      <c r="N95" s="195">
        <f>N160</f>
        <v>0</v>
      </c>
      <c r="O95" s="196"/>
      <c r="P95" s="196"/>
      <c r="Q95" s="196"/>
      <c r="R95" s="124"/>
    </row>
    <row r="96" spans="2:47" s="8" customFormat="1" ht="19.899999999999999" customHeight="1">
      <c r="B96" s="122"/>
      <c r="C96" s="96"/>
      <c r="D96" s="123" t="s">
        <v>155</v>
      </c>
      <c r="E96" s="96"/>
      <c r="F96" s="96"/>
      <c r="G96" s="96"/>
      <c r="H96" s="96"/>
      <c r="I96" s="96"/>
      <c r="J96" s="96"/>
      <c r="K96" s="96"/>
      <c r="L96" s="96"/>
      <c r="M96" s="96"/>
      <c r="N96" s="195">
        <f>N165</f>
        <v>0</v>
      </c>
      <c r="O96" s="196"/>
      <c r="P96" s="196"/>
      <c r="Q96" s="196"/>
      <c r="R96" s="124"/>
    </row>
    <row r="97" spans="2:21" s="7" customFormat="1" ht="24.95" customHeight="1">
      <c r="B97" s="118"/>
      <c r="C97" s="119"/>
      <c r="D97" s="120" t="s">
        <v>156</v>
      </c>
      <c r="E97" s="119"/>
      <c r="F97" s="119"/>
      <c r="G97" s="119"/>
      <c r="H97" s="119"/>
      <c r="I97" s="119"/>
      <c r="J97" s="119"/>
      <c r="K97" s="119"/>
      <c r="L97" s="119"/>
      <c r="M97" s="119"/>
      <c r="N97" s="214">
        <f>N167</f>
        <v>0</v>
      </c>
      <c r="O97" s="215"/>
      <c r="P97" s="215"/>
      <c r="Q97" s="215"/>
      <c r="R97" s="121"/>
    </row>
    <row r="98" spans="2:21" s="8" customFormat="1" ht="19.899999999999999" customHeight="1">
      <c r="B98" s="122"/>
      <c r="C98" s="96"/>
      <c r="D98" s="123" t="s">
        <v>157</v>
      </c>
      <c r="E98" s="96"/>
      <c r="F98" s="96"/>
      <c r="G98" s="96"/>
      <c r="H98" s="96"/>
      <c r="I98" s="96"/>
      <c r="J98" s="96"/>
      <c r="K98" s="96"/>
      <c r="L98" s="96"/>
      <c r="M98" s="96"/>
      <c r="N98" s="195">
        <f>N168</f>
        <v>0</v>
      </c>
      <c r="O98" s="196"/>
      <c r="P98" s="196"/>
      <c r="Q98" s="196"/>
      <c r="R98" s="124"/>
    </row>
    <row r="99" spans="2:21" s="8" customFormat="1" ht="19.899999999999999" customHeight="1">
      <c r="B99" s="122"/>
      <c r="C99" s="96"/>
      <c r="D99" s="123" t="s">
        <v>163</v>
      </c>
      <c r="E99" s="96"/>
      <c r="F99" s="96"/>
      <c r="G99" s="96"/>
      <c r="H99" s="96"/>
      <c r="I99" s="96"/>
      <c r="J99" s="96"/>
      <c r="K99" s="96"/>
      <c r="L99" s="96"/>
      <c r="M99" s="96"/>
      <c r="N99" s="195">
        <f>N175</f>
        <v>0</v>
      </c>
      <c r="O99" s="196"/>
      <c r="P99" s="196"/>
      <c r="Q99" s="196"/>
      <c r="R99" s="124"/>
    </row>
    <row r="100" spans="2:21" s="8" customFormat="1" ht="19.899999999999999" customHeight="1">
      <c r="B100" s="122"/>
      <c r="C100" s="96"/>
      <c r="D100" s="123" t="s">
        <v>1126</v>
      </c>
      <c r="E100" s="96"/>
      <c r="F100" s="96"/>
      <c r="G100" s="96"/>
      <c r="H100" s="96"/>
      <c r="I100" s="96"/>
      <c r="J100" s="96"/>
      <c r="K100" s="96"/>
      <c r="L100" s="96"/>
      <c r="M100" s="96"/>
      <c r="N100" s="195">
        <f>N177</f>
        <v>0</v>
      </c>
      <c r="O100" s="196"/>
      <c r="P100" s="196"/>
      <c r="Q100" s="196"/>
      <c r="R100" s="124"/>
    </row>
    <row r="101" spans="2:21" s="7" customFormat="1" ht="24.95" customHeight="1">
      <c r="B101" s="118"/>
      <c r="C101" s="119"/>
      <c r="D101" s="120" t="s">
        <v>165</v>
      </c>
      <c r="E101" s="119"/>
      <c r="F101" s="119"/>
      <c r="G101" s="119"/>
      <c r="H101" s="119"/>
      <c r="I101" s="119"/>
      <c r="J101" s="119"/>
      <c r="K101" s="119"/>
      <c r="L101" s="119"/>
      <c r="M101" s="119"/>
      <c r="N101" s="214">
        <f>N179</f>
        <v>0</v>
      </c>
      <c r="O101" s="215"/>
      <c r="P101" s="215"/>
      <c r="Q101" s="215"/>
      <c r="R101" s="121"/>
    </row>
    <row r="102" spans="2:21" s="8" customFormat="1" ht="19.899999999999999" customHeight="1">
      <c r="B102" s="122"/>
      <c r="C102" s="96"/>
      <c r="D102" s="123" t="s">
        <v>166</v>
      </c>
      <c r="E102" s="96"/>
      <c r="F102" s="96"/>
      <c r="G102" s="96"/>
      <c r="H102" s="96"/>
      <c r="I102" s="96"/>
      <c r="J102" s="96"/>
      <c r="K102" s="96"/>
      <c r="L102" s="96"/>
      <c r="M102" s="96"/>
      <c r="N102" s="195">
        <f>N180</f>
        <v>0</v>
      </c>
      <c r="O102" s="196"/>
      <c r="P102" s="196"/>
      <c r="Q102" s="196"/>
      <c r="R102" s="124"/>
    </row>
    <row r="103" spans="2:21" s="1" customFormat="1" ht="21.75" customHeight="1">
      <c r="B103" s="32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4"/>
    </row>
    <row r="104" spans="2:21" s="1" customFormat="1" ht="29.25" customHeight="1">
      <c r="B104" s="32"/>
      <c r="C104" s="117" t="s">
        <v>167</v>
      </c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213">
        <v>0</v>
      </c>
      <c r="O104" s="233"/>
      <c r="P104" s="233"/>
      <c r="Q104" s="233"/>
      <c r="R104" s="34"/>
      <c r="T104" s="125"/>
      <c r="U104" s="126" t="s">
        <v>38</v>
      </c>
    </row>
    <row r="105" spans="2:21" s="1" customFormat="1" ht="18" customHeight="1">
      <c r="B105" s="32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4"/>
    </row>
    <row r="106" spans="2:21" s="1" customFormat="1" ht="29.25" customHeight="1">
      <c r="B106" s="32"/>
      <c r="C106" s="108" t="s">
        <v>129</v>
      </c>
      <c r="D106" s="109"/>
      <c r="E106" s="109"/>
      <c r="F106" s="109"/>
      <c r="G106" s="109"/>
      <c r="H106" s="109"/>
      <c r="I106" s="109"/>
      <c r="J106" s="109"/>
      <c r="K106" s="109"/>
      <c r="L106" s="200">
        <f>ROUND(SUM(N89+N104),2)</f>
        <v>0</v>
      </c>
      <c r="M106" s="200"/>
      <c r="N106" s="200"/>
      <c r="O106" s="200"/>
      <c r="P106" s="200"/>
      <c r="Q106" s="200"/>
      <c r="R106" s="34"/>
    </row>
    <row r="107" spans="2:21" s="1" customFormat="1" ht="6.95" customHeight="1">
      <c r="B107" s="56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8"/>
    </row>
    <row r="111" spans="2:21" s="1" customFormat="1" ht="6.95" customHeight="1">
      <c r="B111" s="59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1"/>
    </row>
    <row r="112" spans="2:21" s="1" customFormat="1" ht="36.950000000000003" customHeight="1">
      <c r="B112" s="32"/>
      <c r="C112" s="164" t="s">
        <v>168</v>
      </c>
      <c r="D112" s="205"/>
      <c r="E112" s="205"/>
      <c r="F112" s="205"/>
      <c r="G112" s="205"/>
      <c r="H112" s="205"/>
      <c r="I112" s="205"/>
      <c r="J112" s="205"/>
      <c r="K112" s="205"/>
      <c r="L112" s="205"/>
      <c r="M112" s="205"/>
      <c r="N112" s="205"/>
      <c r="O112" s="205"/>
      <c r="P112" s="205"/>
      <c r="Q112" s="205"/>
      <c r="R112" s="34"/>
    </row>
    <row r="113" spans="2:65" s="1" customFormat="1" ht="6.95" customHeight="1">
      <c r="B113" s="32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4"/>
    </row>
    <row r="114" spans="2:65" s="1" customFormat="1" ht="30" customHeight="1">
      <c r="B114" s="32"/>
      <c r="C114" s="29" t="s">
        <v>16</v>
      </c>
      <c r="D114" s="33"/>
      <c r="E114" s="33"/>
      <c r="F114" s="203" t="str">
        <f>F6</f>
        <v xml:space="preserve">Novostavba produkční stáje, hnojiště, jímky </v>
      </c>
      <c r="G114" s="204"/>
      <c r="H114" s="204"/>
      <c r="I114" s="204"/>
      <c r="J114" s="204"/>
      <c r="K114" s="204"/>
      <c r="L114" s="204"/>
      <c r="M114" s="204"/>
      <c r="N114" s="204"/>
      <c r="O114" s="204"/>
      <c r="P114" s="204"/>
      <c r="Q114" s="33"/>
      <c r="R114" s="34"/>
    </row>
    <row r="115" spans="2:65" ht="30" customHeight="1">
      <c r="B115" s="22"/>
      <c r="C115" s="29" t="s">
        <v>136</v>
      </c>
      <c r="D115" s="25"/>
      <c r="E115" s="25"/>
      <c r="F115" s="203" t="s">
        <v>1123</v>
      </c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25"/>
      <c r="R115" s="23"/>
    </row>
    <row r="116" spans="2:65" s="1" customFormat="1" ht="36.950000000000003" customHeight="1">
      <c r="B116" s="32"/>
      <c r="C116" s="66" t="s">
        <v>138</v>
      </c>
      <c r="D116" s="33"/>
      <c r="E116" s="33"/>
      <c r="F116" s="180" t="str">
        <f>F8</f>
        <v>SO 02-1 - Stavební náklady</v>
      </c>
      <c r="G116" s="205"/>
      <c r="H116" s="205"/>
      <c r="I116" s="205"/>
      <c r="J116" s="205"/>
      <c r="K116" s="205"/>
      <c r="L116" s="205"/>
      <c r="M116" s="205"/>
      <c r="N116" s="205"/>
      <c r="O116" s="205"/>
      <c r="P116" s="205"/>
      <c r="Q116" s="33"/>
      <c r="R116" s="34"/>
    </row>
    <row r="117" spans="2:65" s="1" customFormat="1" ht="6.95" customHeight="1">
      <c r="B117" s="32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4"/>
    </row>
    <row r="118" spans="2:65" s="1" customFormat="1" ht="18" customHeight="1">
      <c r="B118" s="32"/>
      <c r="C118" s="29" t="s">
        <v>21</v>
      </c>
      <c r="D118" s="33"/>
      <c r="E118" s="33"/>
      <c r="F118" s="27" t="str">
        <f>F10</f>
        <v>Sedlice</v>
      </c>
      <c r="G118" s="33"/>
      <c r="H118" s="33"/>
      <c r="I118" s="33"/>
      <c r="J118" s="33"/>
      <c r="K118" s="29" t="s">
        <v>23</v>
      </c>
      <c r="L118" s="33"/>
      <c r="M118" s="206" t="str">
        <f>IF(O10="","",O10)</f>
        <v/>
      </c>
      <c r="N118" s="206"/>
      <c r="O118" s="206"/>
      <c r="P118" s="206"/>
      <c r="Q118" s="33"/>
      <c r="R118" s="34"/>
    </row>
    <row r="119" spans="2:65" s="1" customFormat="1" ht="6.95" customHeight="1">
      <c r="B119" s="32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4"/>
    </row>
    <row r="120" spans="2:65" s="1" customFormat="1" ht="15">
      <c r="B120" s="32"/>
      <c r="C120" s="29" t="s">
        <v>26</v>
      </c>
      <c r="D120" s="33"/>
      <c r="E120" s="33"/>
      <c r="F120" s="27" t="str">
        <f>E13</f>
        <v xml:space="preserve"> </v>
      </c>
      <c r="G120" s="33"/>
      <c r="H120" s="33"/>
      <c r="I120" s="33"/>
      <c r="J120" s="33"/>
      <c r="K120" s="29" t="s">
        <v>31</v>
      </c>
      <c r="L120" s="33"/>
      <c r="M120" s="166" t="str">
        <f>E19</f>
        <v xml:space="preserve"> </v>
      </c>
      <c r="N120" s="166"/>
      <c r="O120" s="166"/>
      <c r="P120" s="166"/>
      <c r="Q120" s="166"/>
      <c r="R120" s="34"/>
    </row>
    <row r="121" spans="2:65" s="1" customFormat="1" ht="14.45" customHeight="1">
      <c r="B121" s="32"/>
      <c r="C121" s="29" t="s">
        <v>30</v>
      </c>
      <c r="D121" s="33"/>
      <c r="E121" s="33"/>
      <c r="F121" s="27" t="str">
        <f>IF(E16="","",E16)</f>
        <v/>
      </c>
      <c r="G121" s="33"/>
      <c r="H121" s="33"/>
      <c r="I121" s="33"/>
      <c r="J121" s="33"/>
      <c r="K121" s="29" t="s">
        <v>33</v>
      </c>
      <c r="L121" s="33"/>
      <c r="M121" s="166"/>
      <c r="N121" s="166"/>
      <c r="O121" s="166"/>
      <c r="P121" s="166"/>
      <c r="Q121" s="166"/>
      <c r="R121" s="34"/>
    </row>
    <row r="122" spans="2:65" s="1" customFormat="1" ht="10.35" customHeight="1">
      <c r="B122" s="32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4"/>
    </row>
    <row r="123" spans="2:65" s="9" customFormat="1" ht="29.25" customHeight="1">
      <c r="B123" s="127"/>
      <c r="C123" s="128" t="s">
        <v>169</v>
      </c>
      <c r="D123" s="129" t="s">
        <v>170</v>
      </c>
      <c r="E123" s="129" t="s">
        <v>56</v>
      </c>
      <c r="F123" s="216" t="s">
        <v>171</v>
      </c>
      <c r="G123" s="216"/>
      <c r="H123" s="216"/>
      <c r="I123" s="216"/>
      <c r="J123" s="129" t="s">
        <v>172</v>
      </c>
      <c r="K123" s="129" t="s">
        <v>173</v>
      </c>
      <c r="L123" s="217" t="s">
        <v>174</v>
      </c>
      <c r="M123" s="217"/>
      <c r="N123" s="216" t="s">
        <v>144</v>
      </c>
      <c r="O123" s="216"/>
      <c r="P123" s="216"/>
      <c r="Q123" s="218"/>
      <c r="R123" s="130"/>
      <c r="T123" s="73" t="s">
        <v>175</v>
      </c>
      <c r="U123" s="74" t="s">
        <v>38</v>
      </c>
      <c r="V123" s="74" t="s">
        <v>176</v>
      </c>
      <c r="W123" s="74" t="s">
        <v>177</v>
      </c>
      <c r="X123" s="74" t="s">
        <v>178</v>
      </c>
      <c r="Y123" s="74" t="s">
        <v>179</v>
      </c>
      <c r="Z123" s="74" t="s">
        <v>180</v>
      </c>
      <c r="AA123" s="75" t="s">
        <v>181</v>
      </c>
    </row>
    <row r="124" spans="2:65" s="1" customFormat="1" ht="29.25" customHeight="1">
      <c r="B124" s="32"/>
      <c r="C124" s="77" t="s">
        <v>140</v>
      </c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221">
        <f>BK124</f>
        <v>0</v>
      </c>
      <c r="O124" s="222"/>
      <c r="P124" s="222"/>
      <c r="Q124" s="222"/>
      <c r="R124" s="34"/>
      <c r="T124" s="76"/>
      <c r="U124" s="48"/>
      <c r="V124" s="48"/>
      <c r="W124" s="131">
        <f>W125+W167+W179</f>
        <v>2354.5797589999997</v>
      </c>
      <c r="X124" s="48"/>
      <c r="Y124" s="131">
        <f>Y125+Y167+Y179</f>
        <v>1006.8621090800001</v>
      </c>
      <c r="Z124" s="48"/>
      <c r="AA124" s="132">
        <f>AA125+AA167+AA179</f>
        <v>0</v>
      </c>
      <c r="AT124" s="18" t="s">
        <v>73</v>
      </c>
      <c r="AU124" s="18" t="s">
        <v>146</v>
      </c>
      <c r="BK124" s="133">
        <f>BK125+BK167+BK179</f>
        <v>0</v>
      </c>
    </row>
    <row r="125" spans="2:65" s="10" customFormat="1" ht="37.35" customHeight="1">
      <c r="B125" s="134"/>
      <c r="C125" s="135"/>
      <c r="D125" s="136" t="s">
        <v>147</v>
      </c>
      <c r="E125" s="136"/>
      <c r="F125" s="136"/>
      <c r="G125" s="136"/>
      <c r="H125" s="136"/>
      <c r="I125" s="136"/>
      <c r="J125" s="136"/>
      <c r="K125" s="136"/>
      <c r="L125" s="136"/>
      <c r="M125" s="136"/>
      <c r="N125" s="223">
        <f>BK125</f>
        <v>0</v>
      </c>
      <c r="O125" s="214"/>
      <c r="P125" s="214"/>
      <c r="Q125" s="214"/>
      <c r="R125" s="137"/>
      <c r="T125" s="138"/>
      <c r="U125" s="135"/>
      <c r="V125" s="135"/>
      <c r="W125" s="139">
        <f>W126+W142+W149+W154+W160+W165</f>
        <v>2132.7682749999999</v>
      </c>
      <c r="X125" s="135"/>
      <c r="Y125" s="139">
        <f>Y126+Y142+Y149+Y154+Y160+Y165</f>
        <v>1004.8105959800001</v>
      </c>
      <c r="Z125" s="135"/>
      <c r="AA125" s="140">
        <f>AA126+AA142+AA149+AA154+AA160+AA165</f>
        <v>0</v>
      </c>
      <c r="AR125" s="141" t="s">
        <v>20</v>
      </c>
      <c r="AT125" s="142" t="s">
        <v>73</v>
      </c>
      <c r="AU125" s="142" t="s">
        <v>74</v>
      </c>
      <c r="AY125" s="141" t="s">
        <v>182</v>
      </c>
      <c r="BK125" s="143">
        <f>BK126+BK142+BK149+BK154+BK160+BK165</f>
        <v>0</v>
      </c>
    </row>
    <row r="126" spans="2:65" s="10" customFormat="1" ht="19.899999999999999" customHeight="1">
      <c r="B126" s="134"/>
      <c r="C126" s="135"/>
      <c r="D126" s="144" t="s">
        <v>148</v>
      </c>
      <c r="E126" s="144"/>
      <c r="F126" s="144"/>
      <c r="G126" s="144"/>
      <c r="H126" s="144"/>
      <c r="I126" s="144"/>
      <c r="J126" s="144"/>
      <c r="K126" s="144"/>
      <c r="L126" s="144"/>
      <c r="M126" s="144"/>
      <c r="N126" s="224">
        <f>BK126</f>
        <v>0</v>
      </c>
      <c r="O126" s="225"/>
      <c r="P126" s="225"/>
      <c r="Q126" s="225"/>
      <c r="R126" s="137"/>
      <c r="T126" s="138"/>
      <c r="U126" s="135"/>
      <c r="V126" s="135"/>
      <c r="W126" s="139">
        <f>SUM(W127:W141)</f>
        <v>700.59037999999998</v>
      </c>
      <c r="X126" s="135"/>
      <c r="Y126" s="139">
        <f>SUM(Y127:Y141)</f>
        <v>0</v>
      </c>
      <c r="Z126" s="135"/>
      <c r="AA126" s="140">
        <f>SUM(AA127:AA141)</f>
        <v>0</v>
      </c>
      <c r="AR126" s="141" t="s">
        <v>20</v>
      </c>
      <c r="AT126" s="142" t="s">
        <v>73</v>
      </c>
      <c r="AU126" s="142" t="s">
        <v>20</v>
      </c>
      <c r="AY126" s="141" t="s">
        <v>182</v>
      </c>
      <c r="BK126" s="143">
        <f>SUM(BK127:BK141)</f>
        <v>0</v>
      </c>
    </row>
    <row r="127" spans="2:65" s="1" customFormat="1" ht="31.5" customHeight="1">
      <c r="B127" s="145"/>
      <c r="C127" s="146" t="s">
        <v>20</v>
      </c>
      <c r="D127" s="146" t="s">
        <v>183</v>
      </c>
      <c r="E127" s="147" t="s">
        <v>184</v>
      </c>
      <c r="F127" s="219" t="s">
        <v>185</v>
      </c>
      <c r="G127" s="219"/>
      <c r="H127" s="219"/>
      <c r="I127" s="219"/>
      <c r="J127" s="148" t="s">
        <v>186</v>
      </c>
      <c r="K127" s="149">
        <v>250.44</v>
      </c>
      <c r="L127" s="220"/>
      <c r="M127" s="220"/>
      <c r="N127" s="220">
        <f t="shared" ref="N127:N141" si="0">ROUND(L127*K127,2)</f>
        <v>0</v>
      </c>
      <c r="O127" s="220"/>
      <c r="P127" s="220"/>
      <c r="Q127" s="220"/>
      <c r="R127" s="150"/>
      <c r="T127" s="151" t="s">
        <v>5</v>
      </c>
      <c r="U127" s="41" t="s">
        <v>39</v>
      </c>
      <c r="V127" s="152">
        <v>0.46700000000000003</v>
      </c>
      <c r="W127" s="152">
        <f t="shared" ref="W127:W141" si="1">V127*K127</f>
        <v>116.95548000000001</v>
      </c>
      <c r="X127" s="152">
        <v>0</v>
      </c>
      <c r="Y127" s="152">
        <f t="shared" ref="Y127:Y141" si="2">X127*K127</f>
        <v>0</v>
      </c>
      <c r="Z127" s="152">
        <v>0</v>
      </c>
      <c r="AA127" s="153">
        <f t="shared" ref="AA127:AA141" si="3">Z127*K127</f>
        <v>0</v>
      </c>
      <c r="AR127" s="18" t="s">
        <v>187</v>
      </c>
      <c r="AT127" s="18" t="s">
        <v>183</v>
      </c>
      <c r="AU127" s="18" t="s">
        <v>85</v>
      </c>
      <c r="AY127" s="18" t="s">
        <v>182</v>
      </c>
      <c r="BE127" s="154">
        <f t="shared" ref="BE127:BE141" si="4">IF(U127="základní",N127,0)</f>
        <v>0</v>
      </c>
      <c r="BF127" s="154">
        <f t="shared" ref="BF127:BF141" si="5">IF(U127="snížená",N127,0)</f>
        <v>0</v>
      </c>
      <c r="BG127" s="154">
        <f t="shared" ref="BG127:BG141" si="6">IF(U127="zákl. přenesená",N127,0)</f>
        <v>0</v>
      </c>
      <c r="BH127" s="154">
        <f t="shared" ref="BH127:BH141" si="7">IF(U127="sníž. přenesená",N127,0)</f>
        <v>0</v>
      </c>
      <c r="BI127" s="154">
        <f t="shared" ref="BI127:BI141" si="8">IF(U127="nulová",N127,0)</f>
        <v>0</v>
      </c>
      <c r="BJ127" s="18" t="s">
        <v>20</v>
      </c>
      <c r="BK127" s="154">
        <f t="shared" ref="BK127:BK141" si="9">ROUND(L127*K127,2)</f>
        <v>0</v>
      </c>
      <c r="BL127" s="18" t="s">
        <v>187</v>
      </c>
      <c r="BM127" s="18" t="s">
        <v>1127</v>
      </c>
    </row>
    <row r="128" spans="2:65" s="1" customFormat="1" ht="31.5" customHeight="1">
      <c r="B128" s="145"/>
      <c r="C128" s="146" t="s">
        <v>85</v>
      </c>
      <c r="D128" s="146" t="s">
        <v>183</v>
      </c>
      <c r="E128" s="147" t="s">
        <v>189</v>
      </c>
      <c r="F128" s="219" t="s">
        <v>190</v>
      </c>
      <c r="G128" s="219"/>
      <c r="H128" s="219"/>
      <c r="I128" s="219"/>
      <c r="J128" s="148" t="s">
        <v>186</v>
      </c>
      <c r="K128" s="149">
        <v>250.44</v>
      </c>
      <c r="L128" s="220"/>
      <c r="M128" s="220"/>
      <c r="N128" s="220">
        <f t="shared" si="0"/>
        <v>0</v>
      </c>
      <c r="O128" s="220"/>
      <c r="P128" s="220"/>
      <c r="Q128" s="220"/>
      <c r="R128" s="150"/>
      <c r="T128" s="151" t="s">
        <v>5</v>
      </c>
      <c r="U128" s="41" t="s">
        <v>39</v>
      </c>
      <c r="V128" s="152">
        <v>0.04</v>
      </c>
      <c r="W128" s="152">
        <f t="shared" si="1"/>
        <v>10.0176</v>
      </c>
      <c r="X128" s="152">
        <v>0</v>
      </c>
      <c r="Y128" s="152">
        <f t="shared" si="2"/>
        <v>0</v>
      </c>
      <c r="Z128" s="152">
        <v>0</v>
      </c>
      <c r="AA128" s="153">
        <f t="shared" si="3"/>
        <v>0</v>
      </c>
      <c r="AR128" s="18" t="s">
        <v>187</v>
      </c>
      <c r="AT128" s="18" t="s">
        <v>183</v>
      </c>
      <c r="AU128" s="18" t="s">
        <v>85</v>
      </c>
      <c r="AY128" s="18" t="s">
        <v>182</v>
      </c>
      <c r="BE128" s="154">
        <f t="shared" si="4"/>
        <v>0</v>
      </c>
      <c r="BF128" s="154">
        <f t="shared" si="5"/>
        <v>0</v>
      </c>
      <c r="BG128" s="154">
        <f t="shared" si="6"/>
        <v>0</v>
      </c>
      <c r="BH128" s="154">
        <f t="shared" si="7"/>
        <v>0</v>
      </c>
      <c r="BI128" s="154">
        <f t="shared" si="8"/>
        <v>0</v>
      </c>
      <c r="BJ128" s="18" t="s">
        <v>20</v>
      </c>
      <c r="BK128" s="154">
        <f t="shared" si="9"/>
        <v>0</v>
      </c>
      <c r="BL128" s="18" t="s">
        <v>187</v>
      </c>
      <c r="BM128" s="18" t="s">
        <v>1128</v>
      </c>
    </row>
    <row r="129" spans="2:65" s="1" customFormat="1" ht="31.5" customHeight="1">
      <c r="B129" s="145"/>
      <c r="C129" s="146" t="s">
        <v>192</v>
      </c>
      <c r="D129" s="146" t="s">
        <v>183</v>
      </c>
      <c r="E129" s="147" t="s">
        <v>193</v>
      </c>
      <c r="F129" s="219" t="s">
        <v>194</v>
      </c>
      <c r="G129" s="219"/>
      <c r="H129" s="219"/>
      <c r="I129" s="219"/>
      <c r="J129" s="148" t="s">
        <v>186</v>
      </c>
      <c r="K129" s="149">
        <v>112.56</v>
      </c>
      <c r="L129" s="220"/>
      <c r="M129" s="220"/>
      <c r="N129" s="220">
        <f t="shared" si="0"/>
        <v>0</v>
      </c>
      <c r="O129" s="220"/>
      <c r="P129" s="220"/>
      <c r="Q129" s="220"/>
      <c r="R129" s="150"/>
      <c r="T129" s="151" t="s">
        <v>5</v>
      </c>
      <c r="U129" s="41" t="s">
        <v>39</v>
      </c>
      <c r="V129" s="152">
        <v>0.64300000000000002</v>
      </c>
      <c r="W129" s="152">
        <f t="shared" si="1"/>
        <v>72.376080000000002</v>
      </c>
      <c r="X129" s="152">
        <v>0</v>
      </c>
      <c r="Y129" s="152">
        <f t="shared" si="2"/>
        <v>0</v>
      </c>
      <c r="Z129" s="152">
        <v>0</v>
      </c>
      <c r="AA129" s="153">
        <f t="shared" si="3"/>
        <v>0</v>
      </c>
      <c r="AR129" s="18" t="s">
        <v>187</v>
      </c>
      <c r="AT129" s="18" t="s">
        <v>183</v>
      </c>
      <c r="AU129" s="18" t="s">
        <v>85</v>
      </c>
      <c r="AY129" s="18" t="s">
        <v>182</v>
      </c>
      <c r="BE129" s="154">
        <f t="shared" si="4"/>
        <v>0</v>
      </c>
      <c r="BF129" s="154">
        <f t="shared" si="5"/>
        <v>0</v>
      </c>
      <c r="BG129" s="154">
        <f t="shared" si="6"/>
        <v>0</v>
      </c>
      <c r="BH129" s="154">
        <f t="shared" si="7"/>
        <v>0</v>
      </c>
      <c r="BI129" s="154">
        <f t="shared" si="8"/>
        <v>0</v>
      </c>
      <c r="BJ129" s="18" t="s">
        <v>20</v>
      </c>
      <c r="BK129" s="154">
        <f t="shared" si="9"/>
        <v>0</v>
      </c>
      <c r="BL129" s="18" t="s">
        <v>187</v>
      </c>
      <c r="BM129" s="18" t="s">
        <v>1129</v>
      </c>
    </row>
    <row r="130" spans="2:65" s="1" customFormat="1" ht="31.5" customHeight="1">
      <c r="B130" s="145"/>
      <c r="C130" s="146" t="s">
        <v>187</v>
      </c>
      <c r="D130" s="146" t="s">
        <v>183</v>
      </c>
      <c r="E130" s="147" t="s">
        <v>196</v>
      </c>
      <c r="F130" s="219" t="s">
        <v>197</v>
      </c>
      <c r="G130" s="219"/>
      <c r="H130" s="219"/>
      <c r="I130" s="219"/>
      <c r="J130" s="148" t="s">
        <v>186</v>
      </c>
      <c r="K130" s="149">
        <v>112.56</v>
      </c>
      <c r="L130" s="220"/>
      <c r="M130" s="220"/>
      <c r="N130" s="220">
        <f t="shared" si="0"/>
        <v>0</v>
      </c>
      <c r="O130" s="220"/>
      <c r="P130" s="220"/>
      <c r="Q130" s="220"/>
      <c r="R130" s="150"/>
      <c r="T130" s="151" t="s">
        <v>5</v>
      </c>
      <c r="U130" s="41" t="s">
        <v>39</v>
      </c>
      <c r="V130" s="152">
        <v>0.10199999999999999</v>
      </c>
      <c r="W130" s="152">
        <f t="shared" si="1"/>
        <v>11.481119999999999</v>
      </c>
      <c r="X130" s="152">
        <v>0</v>
      </c>
      <c r="Y130" s="152">
        <f t="shared" si="2"/>
        <v>0</v>
      </c>
      <c r="Z130" s="152">
        <v>0</v>
      </c>
      <c r="AA130" s="153">
        <f t="shared" si="3"/>
        <v>0</v>
      </c>
      <c r="AR130" s="18" t="s">
        <v>187</v>
      </c>
      <c r="AT130" s="18" t="s">
        <v>183</v>
      </c>
      <c r="AU130" s="18" t="s">
        <v>85</v>
      </c>
      <c r="AY130" s="18" t="s">
        <v>182</v>
      </c>
      <c r="BE130" s="154">
        <f t="shared" si="4"/>
        <v>0</v>
      </c>
      <c r="BF130" s="154">
        <f t="shared" si="5"/>
        <v>0</v>
      </c>
      <c r="BG130" s="154">
        <f t="shared" si="6"/>
        <v>0</v>
      </c>
      <c r="BH130" s="154">
        <f t="shared" si="7"/>
        <v>0</v>
      </c>
      <c r="BI130" s="154">
        <f t="shared" si="8"/>
        <v>0</v>
      </c>
      <c r="BJ130" s="18" t="s">
        <v>20</v>
      </c>
      <c r="BK130" s="154">
        <f t="shared" si="9"/>
        <v>0</v>
      </c>
      <c r="BL130" s="18" t="s">
        <v>187</v>
      </c>
      <c r="BM130" s="18" t="s">
        <v>1130</v>
      </c>
    </row>
    <row r="131" spans="2:65" s="1" customFormat="1" ht="31.5" customHeight="1">
      <c r="B131" s="145"/>
      <c r="C131" s="146" t="s">
        <v>199</v>
      </c>
      <c r="D131" s="146" t="s">
        <v>183</v>
      </c>
      <c r="E131" s="147" t="s">
        <v>1131</v>
      </c>
      <c r="F131" s="219" t="s">
        <v>1132</v>
      </c>
      <c r="G131" s="219"/>
      <c r="H131" s="219"/>
      <c r="I131" s="219"/>
      <c r="J131" s="148" t="s">
        <v>186</v>
      </c>
      <c r="K131" s="149">
        <v>27.9</v>
      </c>
      <c r="L131" s="220"/>
      <c r="M131" s="220"/>
      <c r="N131" s="220">
        <f t="shared" si="0"/>
        <v>0</v>
      </c>
      <c r="O131" s="220"/>
      <c r="P131" s="220"/>
      <c r="Q131" s="220"/>
      <c r="R131" s="150"/>
      <c r="T131" s="151" t="s">
        <v>5</v>
      </c>
      <c r="U131" s="41" t="s">
        <v>39</v>
      </c>
      <c r="V131" s="152">
        <v>1.43</v>
      </c>
      <c r="W131" s="152">
        <f t="shared" si="1"/>
        <v>39.896999999999998</v>
      </c>
      <c r="X131" s="152">
        <v>0</v>
      </c>
      <c r="Y131" s="152">
        <f t="shared" si="2"/>
        <v>0</v>
      </c>
      <c r="Z131" s="152">
        <v>0</v>
      </c>
      <c r="AA131" s="153">
        <f t="shared" si="3"/>
        <v>0</v>
      </c>
      <c r="AR131" s="18" t="s">
        <v>187</v>
      </c>
      <c r="AT131" s="18" t="s">
        <v>183</v>
      </c>
      <c r="AU131" s="18" t="s">
        <v>85</v>
      </c>
      <c r="AY131" s="18" t="s">
        <v>182</v>
      </c>
      <c r="BE131" s="154">
        <f t="shared" si="4"/>
        <v>0</v>
      </c>
      <c r="BF131" s="154">
        <f t="shared" si="5"/>
        <v>0</v>
      </c>
      <c r="BG131" s="154">
        <f t="shared" si="6"/>
        <v>0</v>
      </c>
      <c r="BH131" s="154">
        <f t="shared" si="7"/>
        <v>0</v>
      </c>
      <c r="BI131" s="154">
        <f t="shared" si="8"/>
        <v>0</v>
      </c>
      <c r="BJ131" s="18" t="s">
        <v>20</v>
      </c>
      <c r="BK131" s="154">
        <f t="shared" si="9"/>
        <v>0</v>
      </c>
      <c r="BL131" s="18" t="s">
        <v>187</v>
      </c>
      <c r="BM131" s="18" t="s">
        <v>1133</v>
      </c>
    </row>
    <row r="132" spans="2:65" s="1" customFormat="1" ht="31.5" customHeight="1">
      <c r="B132" s="145"/>
      <c r="C132" s="146" t="s">
        <v>203</v>
      </c>
      <c r="D132" s="146" t="s">
        <v>183</v>
      </c>
      <c r="E132" s="147" t="s">
        <v>1134</v>
      </c>
      <c r="F132" s="219" t="s">
        <v>1135</v>
      </c>
      <c r="G132" s="219"/>
      <c r="H132" s="219"/>
      <c r="I132" s="219"/>
      <c r="J132" s="148" t="s">
        <v>186</v>
      </c>
      <c r="K132" s="149">
        <v>27.9</v>
      </c>
      <c r="L132" s="220"/>
      <c r="M132" s="220"/>
      <c r="N132" s="220">
        <f t="shared" si="0"/>
        <v>0</v>
      </c>
      <c r="O132" s="220"/>
      <c r="P132" s="220"/>
      <c r="Q132" s="220"/>
      <c r="R132" s="150"/>
      <c r="T132" s="151" t="s">
        <v>5</v>
      </c>
      <c r="U132" s="41" t="s">
        <v>39</v>
      </c>
      <c r="V132" s="152">
        <v>0.1</v>
      </c>
      <c r="W132" s="152">
        <f t="shared" si="1"/>
        <v>2.79</v>
      </c>
      <c r="X132" s="152">
        <v>0</v>
      </c>
      <c r="Y132" s="152">
        <f t="shared" si="2"/>
        <v>0</v>
      </c>
      <c r="Z132" s="152">
        <v>0</v>
      </c>
      <c r="AA132" s="153">
        <f t="shared" si="3"/>
        <v>0</v>
      </c>
      <c r="AR132" s="18" t="s">
        <v>187</v>
      </c>
      <c r="AT132" s="18" t="s">
        <v>183</v>
      </c>
      <c r="AU132" s="18" t="s">
        <v>85</v>
      </c>
      <c r="AY132" s="18" t="s">
        <v>182</v>
      </c>
      <c r="BE132" s="154">
        <f t="shared" si="4"/>
        <v>0</v>
      </c>
      <c r="BF132" s="154">
        <f t="shared" si="5"/>
        <v>0</v>
      </c>
      <c r="BG132" s="154">
        <f t="shared" si="6"/>
        <v>0</v>
      </c>
      <c r="BH132" s="154">
        <f t="shared" si="7"/>
        <v>0</v>
      </c>
      <c r="BI132" s="154">
        <f t="shared" si="8"/>
        <v>0</v>
      </c>
      <c r="BJ132" s="18" t="s">
        <v>20</v>
      </c>
      <c r="BK132" s="154">
        <f t="shared" si="9"/>
        <v>0</v>
      </c>
      <c r="BL132" s="18" t="s">
        <v>187</v>
      </c>
      <c r="BM132" s="18" t="s">
        <v>1136</v>
      </c>
    </row>
    <row r="133" spans="2:65" s="1" customFormat="1" ht="31.5" customHeight="1">
      <c r="B133" s="145"/>
      <c r="C133" s="146" t="s">
        <v>207</v>
      </c>
      <c r="D133" s="146" t="s">
        <v>183</v>
      </c>
      <c r="E133" s="147" t="s">
        <v>1137</v>
      </c>
      <c r="F133" s="219" t="s">
        <v>1138</v>
      </c>
      <c r="G133" s="219"/>
      <c r="H133" s="219"/>
      <c r="I133" s="219"/>
      <c r="J133" s="148" t="s">
        <v>186</v>
      </c>
      <c r="K133" s="149">
        <v>12.65</v>
      </c>
      <c r="L133" s="220"/>
      <c r="M133" s="220"/>
      <c r="N133" s="220">
        <f t="shared" si="0"/>
        <v>0</v>
      </c>
      <c r="O133" s="220"/>
      <c r="P133" s="220"/>
      <c r="Q133" s="220"/>
      <c r="R133" s="150"/>
      <c r="T133" s="151" t="s">
        <v>5</v>
      </c>
      <c r="U133" s="41" t="s">
        <v>39</v>
      </c>
      <c r="V133" s="152">
        <v>2.133</v>
      </c>
      <c r="W133" s="152">
        <f t="shared" si="1"/>
        <v>26.98245</v>
      </c>
      <c r="X133" s="152">
        <v>0</v>
      </c>
      <c r="Y133" s="152">
        <f t="shared" si="2"/>
        <v>0</v>
      </c>
      <c r="Z133" s="152">
        <v>0</v>
      </c>
      <c r="AA133" s="153">
        <f t="shared" si="3"/>
        <v>0</v>
      </c>
      <c r="AR133" s="18" t="s">
        <v>187</v>
      </c>
      <c r="AT133" s="18" t="s">
        <v>183</v>
      </c>
      <c r="AU133" s="18" t="s">
        <v>85</v>
      </c>
      <c r="AY133" s="18" t="s">
        <v>182</v>
      </c>
      <c r="BE133" s="154">
        <f t="shared" si="4"/>
        <v>0</v>
      </c>
      <c r="BF133" s="154">
        <f t="shared" si="5"/>
        <v>0</v>
      </c>
      <c r="BG133" s="154">
        <f t="shared" si="6"/>
        <v>0</v>
      </c>
      <c r="BH133" s="154">
        <f t="shared" si="7"/>
        <v>0</v>
      </c>
      <c r="BI133" s="154">
        <f t="shared" si="8"/>
        <v>0</v>
      </c>
      <c r="BJ133" s="18" t="s">
        <v>20</v>
      </c>
      <c r="BK133" s="154">
        <f t="shared" si="9"/>
        <v>0</v>
      </c>
      <c r="BL133" s="18" t="s">
        <v>187</v>
      </c>
      <c r="BM133" s="18" t="s">
        <v>1139</v>
      </c>
    </row>
    <row r="134" spans="2:65" s="1" customFormat="1" ht="31.5" customHeight="1">
      <c r="B134" s="145"/>
      <c r="C134" s="146" t="s">
        <v>211</v>
      </c>
      <c r="D134" s="146" t="s">
        <v>183</v>
      </c>
      <c r="E134" s="147" t="s">
        <v>1140</v>
      </c>
      <c r="F134" s="219" t="s">
        <v>1141</v>
      </c>
      <c r="G134" s="219"/>
      <c r="H134" s="219"/>
      <c r="I134" s="219"/>
      <c r="J134" s="148" t="s">
        <v>186</v>
      </c>
      <c r="K134" s="149">
        <v>12.65</v>
      </c>
      <c r="L134" s="220"/>
      <c r="M134" s="220"/>
      <c r="N134" s="220">
        <f t="shared" si="0"/>
        <v>0</v>
      </c>
      <c r="O134" s="220"/>
      <c r="P134" s="220"/>
      <c r="Q134" s="220"/>
      <c r="R134" s="150"/>
      <c r="T134" s="151" t="s">
        <v>5</v>
      </c>
      <c r="U134" s="41" t="s">
        <v>39</v>
      </c>
      <c r="V134" s="152">
        <v>0.19800000000000001</v>
      </c>
      <c r="W134" s="152">
        <f t="shared" si="1"/>
        <v>2.5047000000000001</v>
      </c>
      <c r="X134" s="152">
        <v>0</v>
      </c>
      <c r="Y134" s="152">
        <f t="shared" si="2"/>
        <v>0</v>
      </c>
      <c r="Z134" s="152">
        <v>0</v>
      </c>
      <c r="AA134" s="153">
        <f t="shared" si="3"/>
        <v>0</v>
      </c>
      <c r="AR134" s="18" t="s">
        <v>187</v>
      </c>
      <c r="AT134" s="18" t="s">
        <v>183</v>
      </c>
      <c r="AU134" s="18" t="s">
        <v>85</v>
      </c>
      <c r="AY134" s="18" t="s">
        <v>182</v>
      </c>
      <c r="BE134" s="154">
        <f t="shared" si="4"/>
        <v>0</v>
      </c>
      <c r="BF134" s="154">
        <f t="shared" si="5"/>
        <v>0</v>
      </c>
      <c r="BG134" s="154">
        <f t="shared" si="6"/>
        <v>0</v>
      </c>
      <c r="BH134" s="154">
        <f t="shared" si="7"/>
        <v>0</v>
      </c>
      <c r="BI134" s="154">
        <f t="shared" si="8"/>
        <v>0</v>
      </c>
      <c r="BJ134" s="18" t="s">
        <v>20</v>
      </c>
      <c r="BK134" s="154">
        <f t="shared" si="9"/>
        <v>0</v>
      </c>
      <c r="BL134" s="18" t="s">
        <v>187</v>
      </c>
      <c r="BM134" s="18" t="s">
        <v>1142</v>
      </c>
    </row>
    <row r="135" spans="2:65" s="1" customFormat="1" ht="31.5" customHeight="1">
      <c r="B135" s="145"/>
      <c r="C135" s="146" t="s">
        <v>215</v>
      </c>
      <c r="D135" s="146" t="s">
        <v>183</v>
      </c>
      <c r="E135" s="147" t="s">
        <v>231</v>
      </c>
      <c r="F135" s="219" t="s">
        <v>232</v>
      </c>
      <c r="G135" s="219"/>
      <c r="H135" s="219"/>
      <c r="I135" s="219"/>
      <c r="J135" s="148" t="s">
        <v>186</v>
      </c>
      <c r="K135" s="149">
        <v>247.02699999999999</v>
      </c>
      <c r="L135" s="220"/>
      <c r="M135" s="220"/>
      <c r="N135" s="220">
        <f t="shared" si="0"/>
        <v>0</v>
      </c>
      <c r="O135" s="220"/>
      <c r="P135" s="220"/>
      <c r="Q135" s="220"/>
      <c r="R135" s="150"/>
      <c r="T135" s="151" t="s">
        <v>5</v>
      </c>
      <c r="U135" s="41" t="s">
        <v>39</v>
      </c>
      <c r="V135" s="152">
        <v>8.3000000000000004E-2</v>
      </c>
      <c r="W135" s="152">
        <f t="shared" si="1"/>
        <v>20.503240999999999</v>
      </c>
      <c r="X135" s="152">
        <v>0</v>
      </c>
      <c r="Y135" s="152">
        <f t="shared" si="2"/>
        <v>0</v>
      </c>
      <c r="Z135" s="152">
        <v>0</v>
      </c>
      <c r="AA135" s="153">
        <f t="shared" si="3"/>
        <v>0</v>
      </c>
      <c r="AR135" s="18" t="s">
        <v>187</v>
      </c>
      <c r="AT135" s="18" t="s">
        <v>183</v>
      </c>
      <c r="AU135" s="18" t="s">
        <v>85</v>
      </c>
      <c r="AY135" s="18" t="s">
        <v>182</v>
      </c>
      <c r="BE135" s="154">
        <f t="shared" si="4"/>
        <v>0</v>
      </c>
      <c r="BF135" s="154">
        <f t="shared" si="5"/>
        <v>0</v>
      </c>
      <c r="BG135" s="154">
        <f t="shared" si="6"/>
        <v>0</v>
      </c>
      <c r="BH135" s="154">
        <f t="shared" si="7"/>
        <v>0</v>
      </c>
      <c r="BI135" s="154">
        <f t="shared" si="8"/>
        <v>0</v>
      </c>
      <c r="BJ135" s="18" t="s">
        <v>20</v>
      </c>
      <c r="BK135" s="154">
        <f t="shared" si="9"/>
        <v>0</v>
      </c>
      <c r="BL135" s="18" t="s">
        <v>187</v>
      </c>
      <c r="BM135" s="18" t="s">
        <v>1143</v>
      </c>
    </row>
    <row r="136" spans="2:65" s="1" customFormat="1" ht="31.5" customHeight="1">
      <c r="B136" s="145"/>
      <c r="C136" s="146" t="s">
        <v>24</v>
      </c>
      <c r="D136" s="146" t="s">
        <v>183</v>
      </c>
      <c r="E136" s="147" t="s">
        <v>235</v>
      </c>
      <c r="F136" s="219" t="s">
        <v>236</v>
      </c>
      <c r="G136" s="219"/>
      <c r="H136" s="219"/>
      <c r="I136" s="219"/>
      <c r="J136" s="148" t="s">
        <v>186</v>
      </c>
      <c r="K136" s="149">
        <v>160.578</v>
      </c>
      <c r="L136" s="220"/>
      <c r="M136" s="220"/>
      <c r="N136" s="220">
        <f t="shared" si="0"/>
        <v>0</v>
      </c>
      <c r="O136" s="220"/>
      <c r="P136" s="220"/>
      <c r="Q136" s="220"/>
      <c r="R136" s="150"/>
      <c r="T136" s="151" t="s">
        <v>5</v>
      </c>
      <c r="U136" s="41" t="s">
        <v>39</v>
      </c>
      <c r="V136" s="152">
        <v>4.3999999999999997E-2</v>
      </c>
      <c r="W136" s="152">
        <f t="shared" si="1"/>
        <v>7.0654319999999995</v>
      </c>
      <c r="X136" s="152">
        <v>0</v>
      </c>
      <c r="Y136" s="152">
        <f t="shared" si="2"/>
        <v>0</v>
      </c>
      <c r="Z136" s="152">
        <v>0</v>
      </c>
      <c r="AA136" s="153">
        <f t="shared" si="3"/>
        <v>0</v>
      </c>
      <c r="AR136" s="18" t="s">
        <v>187</v>
      </c>
      <c r="AT136" s="18" t="s">
        <v>183</v>
      </c>
      <c r="AU136" s="18" t="s">
        <v>85</v>
      </c>
      <c r="AY136" s="18" t="s">
        <v>182</v>
      </c>
      <c r="BE136" s="154">
        <f t="shared" si="4"/>
        <v>0</v>
      </c>
      <c r="BF136" s="154">
        <f t="shared" si="5"/>
        <v>0</v>
      </c>
      <c r="BG136" s="154">
        <f t="shared" si="6"/>
        <v>0</v>
      </c>
      <c r="BH136" s="154">
        <f t="shared" si="7"/>
        <v>0</v>
      </c>
      <c r="BI136" s="154">
        <f t="shared" si="8"/>
        <v>0</v>
      </c>
      <c r="BJ136" s="18" t="s">
        <v>20</v>
      </c>
      <c r="BK136" s="154">
        <f t="shared" si="9"/>
        <v>0</v>
      </c>
      <c r="BL136" s="18" t="s">
        <v>187</v>
      </c>
      <c r="BM136" s="18" t="s">
        <v>1144</v>
      </c>
    </row>
    <row r="137" spans="2:65" s="1" customFormat="1" ht="31.5" customHeight="1">
      <c r="B137" s="145"/>
      <c r="C137" s="146" t="s">
        <v>222</v>
      </c>
      <c r="D137" s="146" t="s">
        <v>183</v>
      </c>
      <c r="E137" s="147" t="s">
        <v>238</v>
      </c>
      <c r="F137" s="219" t="s">
        <v>239</v>
      </c>
      <c r="G137" s="219"/>
      <c r="H137" s="219"/>
      <c r="I137" s="219"/>
      <c r="J137" s="148" t="s">
        <v>186</v>
      </c>
      <c r="K137" s="149">
        <v>160.578</v>
      </c>
      <c r="L137" s="220"/>
      <c r="M137" s="220"/>
      <c r="N137" s="220">
        <f t="shared" si="0"/>
        <v>0</v>
      </c>
      <c r="O137" s="220"/>
      <c r="P137" s="220"/>
      <c r="Q137" s="220"/>
      <c r="R137" s="150"/>
      <c r="T137" s="151" t="s">
        <v>5</v>
      </c>
      <c r="U137" s="41" t="s">
        <v>39</v>
      </c>
      <c r="V137" s="152">
        <v>9.7000000000000003E-2</v>
      </c>
      <c r="W137" s="152">
        <f t="shared" si="1"/>
        <v>15.576066000000001</v>
      </c>
      <c r="X137" s="152">
        <v>0</v>
      </c>
      <c r="Y137" s="152">
        <f t="shared" si="2"/>
        <v>0</v>
      </c>
      <c r="Z137" s="152">
        <v>0</v>
      </c>
      <c r="AA137" s="153">
        <f t="shared" si="3"/>
        <v>0</v>
      </c>
      <c r="AR137" s="18" t="s">
        <v>187</v>
      </c>
      <c r="AT137" s="18" t="s">
        <v>183</v>
      </c>
      <c r="AU137" s="18" t="s">
        <v>85</v>
      </c>
      <c r="AY137" s="18" t="s">
        <v>182</v>
      </c>
      <c r="BE137" s="154">
        <f t="shared" si="4"/>
        <v>0</v>
      </c>
      <c r="BF137" s="154">
        <f t="shared" si="5"/>
        <v>0</v>
      </c>
      <c r="BG137" s="154">
        <f t="shared" si="6"/>
        <v>0</v>
      </c>
      <c r="BH137" s="154">
        <f t="shared" si="7"/>
        <v>0</v>
      </c>
      <c r="BI137" s="154">
        <f t="shared" si="8"/>
        <v>0</v>
      </c>
      <c r="BJ137" s="18" t="s">
        <v>20</v>
      </c>
      <c r="BK137" s="154">
        <f t="shared" si="9"/>
        <v>0</v>
      </c>
      <c r="BL137" s="18" t="s">
        <v>187</v>
      </c>
      <c r="BM137" s="18" t="s">
        <v>1145</v>
      </c>
    </row>
    <row r="138" spans="2:65" s="1" customFormat="1" ht="22.5" customHeight="1">
      <c r="B138" s="145"/>
      <c r="C138" s="146" t="s">
        <v>226</v>
      </c>
      <c r="D138" s="146" t="s">
        <v>183</v>
      </c>
      <c r="E138" s="147" t="s">
        <v>242</v>
      </c>
      <c r="F138" s="219" t="s">
        <v>243</v>
      </c>
      <c r="G138" s="219"/>
      <c r="H138" s="219"/>
      <c r="I138" s="219"/>
      <c r="J138" s="148" t="s">
        <v>186</v>
      </c>
      <c r="K138" s="149">
        <v>247.02699999999999</v>
      </c>
      <c r="L138" s="220"/>
      <c r="M138" s="220"/>
      <c r="N138" s="220">
        <f t="shared" si="0"/>
        <v>0</v>
      </c>
      <c r="O138" s="220"/>
      <c r="P138" s="220"/>
      <c r="Q138" s="220"/>
      <c r="R138" s="150"/>
      <c r="T138" s="151" t="s">
        <v>5</v>
      </c>
      <c r="U138" s="41" t="s">
        <v>39</v>
      </c>
      <c r="V138" s="152">
        <v>8.9999999999999993E-3</v>
      </c>
      <c r="W138" s="152">
        <f t="shared" si="1"/>
        <v>2.2232429999999996</v>
      </c>
      <c r="X138" s="152">
        <v>0</v>
      </c>
      <c r="Y138" s="152">
        <f t="shared" si="2"/>
        <v>0</v>
      </c>
      <c r="Z138" s="152">
        <v>0</v>
      </c>
      <c r="AA138" s="153">
        <f t="shared" si="3"/>
        <v>0</v>
      </c>
      <c r="AR138" s="18" t="s">
        <v>187</v>
      </c>
      <c r="AT138" s="18" t="s">
        <v>183</v>
      </c>
      <c r="AU138" s="18" t="s">
        <v>85</v>
      </c>
      <c r="AY138" s="18" t="s">
        <v>182</v>
      </c>
      <c r="BE138" s="154">
        <f t="shared" si="4"/>
        <v>0</v>
      </c>
      <c r="BF138" s="154">
        <f t="shared" si="5"/>
        <v>0</v>
      </c>
      <c r="BG138" s="154">
        <f t="shared" si="6"/>
        <v>0</v>
      </c>
      <c r="BH138" s="154">
        <f t="shared" si="7"/>
        <v>0</v>
      </c>
      <c r="BI138" s="154">
        <f t="shared" si="8"/>
        <v>0</v>
      </c>
      <c r="BJ138" s="18" t="s">
        <v>20</v>
      </c>
      <c r="BK138" s="154">
        <f t="shared" si="9"/>
        <v>0</v>
      </c>
      <c r="BL138" s="18" t="s">
        <v>187</v>
      </c>
      <c r="BM138" s="18" t="s">
        <v>1146</v>
      </c>
    </row>
    <row r="139" spans="2:65" s="1" customFormat="1" ht="31.5" customHeight="1">
      <c r="B139" s="145"/>
      <c r="C139" s="146" t="s">
        <v>230</v>
      </c>
      <c r="D139" s="146" t="s">
        <v>183</v>
      </c>
      <c r="E139" s="147" t="s">
        <v>246</v>
      </c>
      <c r="F139" s="219" t="s">
        <v>247</v>
      </c>
      <c r="G139" s="219"/>
      <c r="H139" s="219"/>
      <c r="I139" s="219"/>
      <c r="J139" s="148" t="s">
        <v>248</v>
      </c>
      <c r="K139" s="149">
        <v>494.05399999999997</v>
      </c>
      <c r="L139" s="220"/>
      <c r="M139" s="220"/>
      <c r="N139" s="220">
        <f t="shared" si="0"/>
        <v>0</v>
      </c>
      <c r="O139" s="220"/>
      <c r="P139" s="220"/>
      <c r="Q139" s="220"/>
      <c r="R139" s="150"/>
      <c r="T139" s="151" t="s">
        <v>5</v>
      </c>
      <c r="U139" s="41" t="s">
        <v>39</v>
      </c>
      <c r="V139" s="152">
        <v>0</v>
      </c>
      <c r="W139" s="152">
        <f t="shared" si="1"/>
        <v>0</v>
      </c>
      <c r="X139" s="152">
        <v>0</v>
      </c>
      <c r="Y139" s="152">
        <f t="shared" si="2"/>
        <v>0</v>
      </c>
      <c r="Z139" s="152">
        <v>0</v>
      </c>
      <c r="AA139" s="153">
        <f t="shared" si="3"/>
        <v>0</v>
      </c>
      <c r="AR139" s="18" t="s">
        <v>187</v>
      </c>
      <c r="AT139" s="18" t="s">
        <v>183</v>
      </c>
      <c r="AU139" s="18" t="s">
        <v>85</v>
      </c>
      <c r="AY139" s="18" t="s">
        <v>182</v>
      </c>
      <c r="BE139" s="154">
        <f t="shared" si="4"/>
        <v>0</v>
      </c>
      <c r="BF139" s="154">
        <f t="shared" si="5"/>
        <v>0</v>
      </c>
      <c r="BG139" s="154">
        <f t="shared" si="6"/>
        <v>0</v>
      </c>
      <c r="BH139" s="154">
        <f t="shared" si="7"/>
        <v>0</v>
      </c>
      <c r="BI139" s="154">
        <f t="shared" si="8"/>
        <v>0</v>
      </c>
      <c r="BJ139" s="18" t="s">
        <v>20</v>
      </c>
      <c r="BK139" s="154">
        <f t="shared" si="9"/>
        <v>0</v>
      </c>
      <c r="BL139" s="18" t="s">
        <v>187</v>
      </c>
      <c r="BM139" s="18" t="s">
        <v>1147</v>
      </c>
    </row>
    <row r="140" spans="2:65" s="1" customFormat="1" ht="44.25" customHeight="1">
      <c r="B140" s="145"/>
      <c r="C140" s="146" t="s">
        <v>234</v>
      </c>
      <c r="D140" s="146" t="s">
        <v>183</v>
      </c>
      <c r="E140" s="147" t="s">
        <v>1148</v>
      </c>
      <c r="F140" s="219" t="s">
        <v>1149</v>
      </c>
      <c r="G140" s="219"/>
      <c r="H140" s="219"/>
      <c r="I140" s="219"/>
      <c r="J140" s="148" t="s">
        <v>186</v>
      </c>
      <c r="K140" s="149">
        <v>160.578</v>
      </c>
      <c r="L140" s="220"/>
      <c r="M140" s="220"/>
      <c r="N140" s="220">
        <f t="shared" si="0"/>
        <v>0</v>
      </c>
      <c r="O140" s="220"/>
      <c r="P140" s="220"/>
      <c r="Q140" s="220"/>
      <c r="R140" s="150"/>
      <c r="T140" s="151" t="s">
        <v>5</v>
      </c>
      <c r="U140" s="41" t="s">
        <v>39</v>
      </c>
      <c r="V140" s="152">
        <v>2.2559999999999998</v>
      </c>
      <c r="W140" s="152">
        <f t="shared" si="1"/>
        <v>362.26396799999998</v>
      </c>
      <c r="X140" s="152">
        <v>0</v>
      </c>
      <c r="Y140" s="152">
        <f t="shared" si="2"/>
        <v>0</v>
      </c>
      <c r="Z140" s="152">
        <v>0</v>
      </c>
      <c r="AA140" s="153">
        <f t="shared" si="3"/>
        <v>0</v>
      </c>
      <c r="AR140" s="18" t="s">
        <v>187</v>
      </c>
      <c r="AT140" s="18" t="s">
        <v>183</v>
      </c>
      <c r="AU140" s="18" t="s">
        <v>85</v>
      </c>
      <c r="AY140" s="18" t="s">
        <v>182</v>
      </c>
      <c r="BE140" s="154">
        <f t="shared" si="4"/>
        <v>0</v>
      </c>
      <c r="BF140" s="154">
        <f t="shared" si="5"/>
        <v>0</v>
      </c>
      <c r="BG140" s="154">
        <f t="shared" si="6"/>
        <v>0</v>
      </c>
      <c r="BH140" s="154">
        <f t="shared" si="7"/>
        <v>0</v>
      </c>
      <c r="BI140" s="154">
        <f t="shared" si="8"/>
        <v>0</v>
      </c>
      <c r="BJ140" s="18" t="s">
        <v>20</v>
      </c>
      <c r="BK140" s="154">
        <f t="shared" si="9"/>
        <v>0</v>
      </c>
      <c r="BL140" s="18" t="s">
        <v>187</v>
      </c>
      <c r="BM140" s="18" t="s">
        <v>1150</v>
      </c>
    </row>
    <row r="141" spans="2:65" s="1" customFormat="1" ht="22.5" customHeight="1">
      <c r="B141" s="145"/>
      <c r="C141" s="146" t="s">
        <v>11</v>
      </c>
      <c r="D141" s="146" t="s">
        <v>183</v>
      </c>
      <c r="E141" s="147" t="s">
        <v>255</v>
      </c>
      <c r="F141" s="219" t="s">
        <v>256</v>
      </c>
      <c r="G141" s="219"/>
      <c r="H141" s="219"/>
      <c r="I141" s="219"/>
      <c r="J141" s="148" t="s">
        <v>257</v>
      </c>
      <c r="K141" s="149">
        <v>553</v>
      </c>
      <c r="L141" s="220"/>
      <c r="M141" s="220"/>
      <c r="N141" s="220">
        <f t="shared" si="0"/>
        <v>0</v>
      </c>
      <c r="O141" s="220"/>
      <c r="P141" s="220"/>
      <c r="Q141" s="220"/>
      <c r="R141" s="150"/>
      <c r="T141" s="151" t="s">
        <v>5</v>
      </c>
      <c r="U141" s="41" t="s">
        <v>39</v>
      </c>
      <c r="V141" s="152">
        <v>1.7999999999999999E-2</v>
      </c>
      <c r="W141" s="152">
        <f t="shared" si="1"/>
        <v>9.9539999999999988</v>
      </c>
      <c r="X141" s="152">
        <v>0</v>
      </c>
      <c r="Y141" s="152">
        <f t="shared" si="2"/>
        <v>0</v>
      </c>
      <c r="Z141" s="152">
        <v>0</v>
      </c>
      <c r="AA141" s="153">
        <f t="shared" si="3"/>
        <v>0</v>
      </c>
      <c r="AR141" s="18" t="s">
        <v>187</v>
      </c>
      <c r="AT141" s="18" t="s">
        <v>183</v>
      </c>
      <c r="AU141" s="18" t="s">
        <v>85</v>
      </c>
      <c r="AY141" s="18" t="s">
        <v>182</v>
      </c>
      <c r="BE141" s="154">
        <f t="shared" si="4"/>
        <v>0</v>
      </c>
      <c r="BF141" s="154">
        <f t="shared" si="5"/>
        <v>0</v>
      </c>
      <c r="BG141" s="154">
        <f t="shared" si="6"/>
        <v>0</v>
      </c>
      <c r="BH141" s="154">
        <f t="shared" si="7"/>
        <v>0</v>
      </c>
      <c r="BI141" s="154">
        <f t="shared" si="8"/>
        <v>0</v>
      </c>
      <c r="BJ141" s="18" t="s">
        <v>20</v>
      </c>
      <c r="BK141" s="154">
        <f t="shared" si="9"/>
        <v>0</v>
      </c>
      <c r="BL141" s="18" t="s">
        <v>187</v>
      </c>
      <c r="BM141" s="18" t="s">
        <v>1151</v>
      </c>
    </row>
    <row r="142" spans="2:65" s="10" customFormat="1" ht="29.85" customHeight="1">
      <c r="B142" s="134"/>
      <c r="C142" s="135"/>
      <c r="D142" s="144" t="s">
        <v>149</v>
      </c>
      <c r="E142" s="144"/>
      <c r="F142" s="144"/>
      <c r="G142" s="144"/>
      <c r="H142" s="144"/>
      <c r="I142" s="144"/>
      <c r="J142" s="144"/>
      <c r="K142" s="144"/>
      <c r="L142" s="144"/>
      <c r="M142" s="144"/>
      <c r="N142" s="228">
        <f>BK142</f>
        <v>0</v>
      </c>
      <c r="O142" s="229"/>
      <c r="P142" s="229"/>
      <c r="Q142" s="229"/>
      <c r="R142" s="137"/>
      <c r="T142" s="138"/>
      <c r="U142" s="135"/>
      <c r="V142" s="135"/>
      <c r="W142" s="139">
        <f>SUM(W143:W148)</f>
        <v>314.45944599999996</v>
      </c>
      <c r="X142" s="135"/>
      <c r="Y142" s="139">
        <f>SUM(Y143:Y148)</f>
        <v>620.99556056000006</v>
      </c>
      <c r="Z142" s="135"/>
      <c r="AA142" s="140">
        <f>SUM(AA143:AA148)</f>
        <v>0</v>
      </c>
      <c r="AR142" s="141" t="s">
        <v>20</v>
      </c>
      <c r="AT142" s="142" t="s">
        <v>73</v>
      </c>
      <c r="AU142" s="142" t="s">
        <v>20</v>
      </c>
      <c r="AY142" s="141" t="s">
        <v>182</v>
      </c>
      <c r="BK142" s="143">
        <f>SUM(BK143:BK148)</f>
        <v>0</v>
      </c>
    </row>
    <row r="143" spans="2:65" s="1" customFormat="1" ht="31.5" customHeight="1">
      <c r="B143" s="145"/>
      <c r="C143" s="146" t="s">
        <v>241</v>
      </c>
      <c r="D143" s="146" t="s">
        <v>183</v>
      </c>
      <c r="E143" s="147" t="s">
        <v>1152</v>
      </c>
      <c r="F143" s="219" t="s">
        <v>1153</v>
      </c>
      <c r="G143" s="219"/>
      <c r="H143" s="219"/>
      <c r="I143" s="219"/>
      <c r="J143" s="148" t="s">
        <v>186</v>
      </c>
      <c r="K143" s="149">
        <v>22.707999999999998</v>
      </c>
      <c r="L143" s="220"/>
      <c r="M143" s="220"/>
      <c r="N143" s="220">
        <f t="shared" ref="N143:N148" si="10">ROUND(L143*K143,2)</f>
        <v>0</v>
      </c>
      <c r="O143" s="220"/>
      <c r="P143" s="220"/>
      <c r="Q143" s="220"/>
      <c r="R143" s="150"/>
      <c r="T143" s="151" t="s">
        <v>5</v>
      </c>
      <c r="U143" s="41" t="s">
        <v>39</v>
      </c>
      <c r="V143" s="152">
        <v>1.085</v>
      </c>
      <c r="W143" s="152">
        <f t="shared" ref="W143:W148" si="11">V143*K143</f>
        <v>24.638179999999998</v>
      </c>
      <c r="X143" s="152">
        <v>2.16</v>
      </c>
      <c r="Y143" s="152">
        <f t="shared" ref="Y143:Y148" si="12">X143*K143</f>
        <v>49.049280000000003</v>
      </c>
      <c r="Z143" s="152">
        <v>0</v>
      </c>
      <c r="AA143" s="153">
        <f t="shared" ref="AA143:AA148" si="13">Z143*K143</f>
        <v>0</v>
      </c>
      <c r="AR143" s="18" t="s">
        <v>187</v>
      </c>
      <c r="AT143" s="18" t="s">
        <v>183</v>
      </c>
      <c r="AU143" s="18" t="s">
        <v>85</v>
      </c>
      <c r="AY143" s="18" t="s">
        <v>182</v>
      </c>
      <c r="BE143" s="154">
        <f t="shared" ref="BE143:BE148" si="14">IF(U143="základní",N143,0)</f>
        <v>0</v>
      </c>
      <c r="BF143" s="154">
        <f t="shared" ref="BF143:BF148" si="15">IF(U143="snížená",N143,0)</f>
        <v>0</v>
      </c>
      <c r="BG143" s="154">
        <f t="shared" ref="BG143:BG148" si="16">IF(U143="zákl. přenesená",N143,0)</f>
        <v>0</v>
      </c>
      <c r="BH143" s="154">
        <f t="shared" ref="BH143:BH148" si="17">IF(U143="sníž. přenesená",N143,0)</f>
        <v>0</v>
      </c>
      <c r="BI143" s="154">
        <f t="shared" ref="BI143:BI148" si="18">IF(U143="nulová",N143,0)</f>
        <v>0</v>
      </c>
      <c r="BJ143" s="18" t="s">
        <v>20</v>
      </c>
      <c r="BK143" s="154">
        <f t="shared" ref="BK143:BK148" si="19">ROUND(L143*K143,2)</f>
        <v>0</v>
      </c>
      <c r="BL143" s="18" t="s">
        <v>187</v>
      </c>
      <c r="BM143" s="18" t="s">
        <v>1154</v>
      </c>
    </row>
    <row r="144" spans="2:65" s="1" customFormat="1" ht="31.5" customHeight="1">
      <c r="B144" s="145"/>
      <c r="C144" s="146" t="s">
        <v>245</v>
      </c>
      <c r="D144" s="146" t="s">
        <v>183</v>
      </c>
      <c r="E144" s="147" t="s">
        <v>267</v>
      </c>
      <c r="F144" s="219" t="s">
        <v>268</v>
      </c>
      <c r="G144" s="219"/>
      <c r="H144" s="219"/>
      <c r="I144" s="219"/>
      <c r="J144" s="148" t="s">
        <v>186</v>
      </c>
      <c r="K144" s="149">
        <v>192.5</v>
      </c>
      <c r="L144" s="220"/>
      <c r="M144" s="220"/>
      <c r="N144" s="220">
        <f t="shared" si="10"/>
        <v>0</v>
      </c>
      <c r="O144" s="220"/>
      <c r="P144" s="220"/>
      <c r="Q144" s="220"/>
      <c r="R144" s="150"/>
      <c r="T144" s="151" t="s">
        <v>5</v>
      </c>
      <c r="U144" s="41" t="s">
        <v>39</v>
      </c>
      <c r="V144" s="152">
        <v>1.0249999999999999</v>
      </c>
      <c r="W144" s="152">
        <f t="shared" si="11"/>
        <v>197.31249999999997</v>
      </c>
      <c r="X144" s="152">
        <v>2.16</v>
      </c>
      <c r="Y144" s="152">
        <f t="shared" si="12"/>
        <v>415.8</v>
      </c>
      <c r="Z144" s="152">
        <v>0</v>
      </c>
      <c r="AA144" s="153">
        <f t="shared" si="13"/>
        <v>0</v>
      </c>
      <c r="AR144" s="18" t="s">
        <v>187</v>
      </c>
      <c r="AT144" s="18" t="s">
        <v>183</v>
      </c>
      <c r="AU144" s="18" t="s">
        <v>85</v>
      </c>
      <c r="AY144" s="18" t="s">
        <v>182</v>
      </c>
      <c r="BE144" s="154">
        <f t="shared" si="14"/>
        <v>0</v>
      </c>
      <c r="BF144" s="154">
        <f t="shared" si="15"/>
        <v>0</v>
      </c>
      <c r="BG144" s="154">
        <f t="shared" si="16"/>
        <v>0</v>
      </c>
      <c r="BH144" s="154">
        <f t="shared" si="17"/>
        <v>0</v>
      </c>
      <c r="BI144" s="154">
        <f t="shared" si="18"/>
        <v>0</v>
      </c>
      <c r="BJ144" s="18" t="s">
        <v>20</v>
      </c>
      <c r="BK144" s="154">
        <f t="shared" si="19"/>
        <v>0</v>
      </c>
      <c r="BL144" s="18" t="s">
        <v>187</v>
      </c>
      <c r="BM144" s="18" t="s">
        <v>1155</v>
      </c>
    </row>
    <row r="145" spans="2:65" s="1" customFormat="1" ht="31.5" customHeight="1">
      <c r="B145" s="145"/>
      <c r="C145" s="146" t="s">
        <v>250</v>
      </c>
      <c r="D145" s="146" t="s">
        <v>183</v>
      </c>
      <c r="E145" s="147" t="s">
        <v>1156</v>
      </c>
      <c r="F145" s="219" t="s">
        <v>1157</v>
      </c>
      <c r="G145" s="219"/>
      <c r="H145" s="219"/>
      <c r="I145" s="219"/>
      <c r="J145" s="148" t="s">
        <v>186</v>
      </c>
      <c r="K145" s="149">
        <v>15.815</v>
      </c>
      <c r="L145" s="220"/>
      <c r="M145" s="220"/>
      <c r="N145" s="220">
        <f t="shared" si="10"/>
        <v>0</v>
      </c>
      <c r="O145" s="220"/>
      <c r="P145" s="220"/>
      <c r="Q145" s="220"/>
      <c r="R145" s="150"/>
      <c r="T145" s="151" t="s">
        <v>5</v>
      </c>
      <c r="U145" s="41" t="s">
        <v>39</v>
      </c>
      <c r="V145" s="152">
        <v>0.629</v>
      </c>
      <c r="W145" s="152">
        <f t="shared" si="11"/>
        <v>9.947635</v>
      </c>
      <c r="X145" s="152">
        <v>2.2563399999999998</v>
      </c>
      <c r="Y145" s="152">
        <f t="shared" si="12"/>
        <v>35.684017099999998</v>
      </c>
      <c r="Z145" s="152">
        <v>0</v>
      </c>
      <c r="AA145" s="153">
        <f t="shared" si="13"/>
        <v>0</v>
      </c>
      <c r="AR145" s="18" t="s">
        <v>187</v>
      </c>
      <c r="AT145" s="18" t="s">
        <v>183</v>
      </c>
      <c r="AU145" s="18" t="s">
        <v>85</v>
      </c>
      <c r="AY145" s="18" t="s">
        <v>182</v>
      </c>
      <c r="BE145" s="154">
        <f t="shared" si="14"/>
        <v>0</v>
      </c>
      <c r="BF145" s="154">
        <f t="shared" si="15"/>
        <v>0</v>
      </c>
      <c r="BG145" s="154">
        <f t="shared" si="16"/>
        <v>0</v>
      </c>
      <c r="BH145" s="154">
        <f t="shared" si="17"/>
        <v>0</v>
      </c>
      <c r="BI145" s="154">
        <f t="shared" si="18"/>
        <v>0</v>
      </c>
      <c r="BJ145" s="18" t="s">
        <v>20</v>
      </c>
      <c r="BK145" s="154">
        <f t="shared" si="19"/>
        <v>0</v>
      </c>
      <c r="BL145" s="18" t="s">
        <v>187</v>
      </c>
      <c r="BM145" s="18" t="s">
        <v>1158</v>
      </c>
    </row>
    <row r="146" spans="2:65" s="1" customFormat="1" ht="31.5" customHeight="1">
      <c r="B146" s="145"/>
      <c r="C146" s="146" t="s">
        <v>254</v>
      </c>
      <c r="D146" s="146" t="s">
        <v>183</v>
      </c>
      <c r="E146" s="147" t="s">
        <v>1159</v>
      </c>
      <c r="F146" s="219" t="s">
        <v>1160</v>
      </c>
      <c r="G146" s="219"/>
      <c r="H146" s="219"/>
      <c r="I146" s="219"/>
      <c r="J146" s="148" t="s">
        <v>248</v>
      </c>
      <c r="K146" s="149">
        <v>0.65500000000000003</v>
      </c>
      <c r="L146" s="220"/>
      <c r="M146" s="220"/>
      <c r="N146" s="220">
        <f t="shared" si="10"/>
        <v>0</v>
      </c>
      <c r="O146" s="220"/>
      <c r="P146" s="220"/>
      <c r="Q146" s="220"/>
      <c r="R146" s="150"/>
      <c r="T146" s="151" t="s">
        <v>5</v>
      </c>
      <c r="U146" s="41" t="s">
        <v>39</v>
      </c>
      <c r="V146" s="152">
        <v>15.231</v>
      </c>
      <c r="W146" s="152">
        <f t="shared" si="11"/>
        <v>9.976305</v>
      </c>
      <c r="X146" s="152">
        <v>1.0530600000000001</v>
      </c>
      <c r="Y146" s="152">
        <f t="shared" si="12"/>
        <v>0.68975430000000015</v>
      </c>
      <c r="Z146" s="152">
        <v>0</v>
      </c>
      <c r="AA146" s="153">
        <f t="shared" si="13"/>
        <v>0</v>
      </c>
      <c r="AR146" s="18" t="s">
        <v>187</v>
      </c>
      <c r="AT146" s="18" t="s">
        <v>183</v>
      </c>
      <c r="AU146" s="18" t="s">
        <v>85</v>
      </c>
      <c r="AY146" s="18" t="s">
        <v>182</v>
      </c>
      <c r="BE146" s="154">
        <f t="shared" si="14"/>
        <v>0</v>
      </c>
      <c r="BF146" s="154">
        <f t="shared" si="15"/>
        <v>0</v>
      </c>
      <c r="BG146" s="154">
        <f t="shared" si="16"/>
        <v>0</v>
      </c>
      <c r="BH146" s="154">
        <f t="shared" si="17"/>
        <v>0</v>
      </c>
      <c r="BI146" s="154">
        <f t="shared" si="18"/>
        <v>0</v>
      </c>
      <c r="BJ146" s="18" t="s">
        <v>20</v>
      </c>
      <c r="BK146" s="154">
        <f t="shared" si="19"/>
        <v>0</v>
      </c>
      <c r="BL146" s="18" t="s">
        <v>187</v>
      </c>
      <c r="BM146" s="18" t="s">
        <v>1161</v>
      </c>
    </row>
    <row r="147" spans="2:65" s="1" customFormat="1" ht="31.5" customHeight="1">
      <c r="B147" s="145"/>
      <c r="C147" s="146" t="s">
        <v>259</v>
      </c>
      <c r="D147" s="146" t="s">
        <v>183</v>
      </c>
      <c r="E147" s="147" t="s">
        <v>1162</v>
      </c>
      <c r="F147" s="219" t="s">
        <v>1163</v>
      </c>
      <c r="G147" s="219"/>
      <c r="H147" s="219"/>
      <c r="I147" s="219"/>
      <c r="J147" s="148" t="s">
        <v>186</v>
      </c>
      <c r="K147" s="149">
        <v>51.857999999999997</v>
      </c>
      <c r="L147" s="220"/>
      <c r="M147" s="220"/>
      <c r="N147" s="220">
        <f t="shared" si="10"/>
        <v>0</v>
      </c>
      <c r="O147" s="220"/>
      <c r="P147" s="220"/>
      <c r="Q147" s="220"/>
      <c r="R147" s="150"/>
      <c r="T147" s="151" t="s">
        <v>5</v>
      </c>
      <c r="U147" s="41" t="s">
        <v>39</v>
      </c>
      <c r="V147" s="152">
        <v>0.629</v>
      </c>
      <c r="W147" s="152">
        <f t="shared" si="11"/>
        <v>32.618682</v>
      </c>
      <c r="X147" s="152">
        <v>2.2563399999999998</v>
      </c>
      <c r="Y147" s="152">
        <f t="shared" si="12"/>
        <v>117.00927971999998</v>
      </c>
      <c r="Z147" s="152">
        <v>0</v>
      </c>
      <c r="AA147" s="153">
        <f t="shared" si="13"/>
        <v>0</v>
      </c>
      <c r="AR147" s="18" t="s">
        <v>187</v>
      </c>
      <c r="AT147" s="18" t="s">
        <v>183</v>
      </c>
      <c r="AU147" s="18" t="s">
        <v>85</v>
      </c>
      <c r="AY147" s="18" t="s">
        <v>182</v>
      </c>
      <c r="BE147" s="154">
        <f t="shared" si="14"/>
        <v>0</v>
      </c>
      <c r="BF147" s="154">
        <f t="shared" si="15"/>
        <v>0</v>
      </c>
      <c r="BG147" s="154">
        <f t="shared" si="16"/>
        <v>0</v>
      </c>
      <c r="BH147" s="154">
        <f t="shared" si="17"/>
        <v>0</v>
      </c>
      <c r="BI147" s="154">
        <f t="shared" si="18"/>
        <v>0</v>
      </c>
      <c r="BJ147" s="18" t="s">
        <v>20</v>
      </c>
      <c r="BK147" s="154">
        <f t="shared" si="19"/>
        <v>0</v>
      </c>
      <c r="BL147" s="18" t="s">
        <v>187</v>
      </c>
      <c r="BM147" s="18" t="s">
        <v>1164</v>
      </c>
    </row>
    <row r="148" spans="2:65" s="1" customFormat="1" ht="31.5" customHeight="1">
      <c r="B148" s="145"/>
      <c r="C148" s="146" t="s">
        <v>10</v>
      </c>
      <c r="D148" s="146" t="s">
        <v>183</v>
      </c>
      <c r="E148" s="147" t="s">
        <v>1165</v>
      </c>
      <c r="F148" s="219" t="s">
        <v>1166</v>
      </c>
      <c r="G148" s="219"/>
      <c r="H148" s="219"/>
      <c r="I148" s="219"/>
      <c r="J148" s="148" t="s">
        <v>248</v>
      </c>
      <c r="K148" s="149">
        <v>2.6240000000000001</v>
      </c>
      <c r="L148" s="220"/>
      <c r="M148" s="220"/>
      <c r="N148" s="220">
        <f t="shared" si="10"/>
        <v>0</v>
      </c>
      <c r="O148" s="220"/>
      <c r="P148" s="220"/>
      <c r="Q148" s="220"/>
      <c r="R148" s="150"/>
      <c r="T148" s="151" t="s">
        <v>5</v>
      </c>
      <c r="U148" s="41" t="s">
        <v>39</v>
      </c>
      <c r="V148" s="152">
        <v>15.231</v>
      </c>
      <c r="W148" s="152">
        <f t="shared" si="11"/>
        <v>39.966144</v>
      </c>
      <c r="X148" s="152">
        <v>1.0530600000000001</v>
      </c>
      <c r="Y148" s="152">
        <f t="shared" si="12"/>
        <v>2.7632294400000004</v>
      </c>
      <c r="Z148" s="152">
        <v>0</v>
      </c>
      <c r="AA148" s="153">
        <f t="shared" si="13"/>
        <v>0</v>
      </c>
      <c r="AR148" s="18" t="s">
        <v>187</v>
      </c>
      <c r="AT148" s="18" t="s">
        <v>183</v>
      </c>
      <c r="AU148" s="18" t="s">
        <v>85</v>
      </c>
      <c r="AY148" s="18" t="s">
        <v>182</v>
      </c>
      <c r="BE148" s="154">
        <f t="shared" si="14"/>
        <v>0</v>
      </c>
      <c r="BF148" s="154">
        <f t="shared" si="15"/>
        <v>0</v>
      </c>
      <c r="BG148" s="154">
        <f t="shared" si="16"/>
        <v>0</v>
      </c>
      <c r="BH148" s="154">
        <f t="shared" si="17"/>
        <v>0</v>
      </c>
      <c r="BI148" s="154">
        <f t="shared" si="18"/>
        <v>0</v>
      </c>
      <c r="BJ148" s="18" t="s">
        <v>20</v>
      </c>
      <c r="BK148" s="154">
        <f t="shared" si="19"/>
        <v>0</v>
      </c>
      <c r="BL148" s="18" t="s">
        <v>187</v>
      </c>
      <c r="BM148" s="18" t="s">
        <v>1167</v>
      </c>
    </row>
    <row r="149" spans="2:65" s="10" customFormat="1" ht="29.85" customHeight="1">
      <c r="B149" s="134"/>
      <c r="C149" s="135"/>
      <c r="D149" s="144" t="s">
        <v>150</v>
      </c>
      <c r="E149" s="144"/>
      <c r="F149" s="144"/>
      <c r="G149" s="144"/>
      <c r="H149" s="144"/>
      <c r="I149" s="144"/>
      <c r="J149" s="144"/>
      <c r="K149" s="144"/>
      <c r="L149" s="144"/>
      <c r="M149" s="144"/>
      <c r="N149" s="228">
        <f>BK149</f>
        <v>0</v>
      </c>
      <c r="O149" s="229"/>
      <c r="P149" s="229"/>
      <c r="Q149" s="229"/>
      <c r="R149" s="137"/>
      <c r="T149" s="138"/>
      <c r="U149" s="135"/>
      <c r="V149" s="135"/>
      <c r="W149" s="139">
        <f>SUM(W150:W153)</f>
        <v>49.532999999999994</v>
      </c>
      <c r="X149" s="135"/>
      <c r="Y149" s="139">
        <f>SUM(Y150:Y153)</f>
        <v>1.5724499999999999</v>
      </c>
      <c r="Z149" s="135"/>
      <c r="AA149" s="140">
        <f>SUM(AA150:AA153)</f>
        <v>0</v>
      </c>
      <c r="AR149" s="141" t="s">
        <v>20</v>
      </c>
      <c r="AT149" s="142" t="s">
        <v>73</v>
      </c>
      <c r="AU149" s="142" t="s">
        <v>20</v>
      </c>
      <c r="AY149" s="141" t="s">
        <v>182</v>
      </c>
      <c r="BK149" s="143">
        <f>SUM(BK150:BK153)</f>
        <v>0</v>
      </c>
    </row>
    <row r="150" spans="2:65" s="1" customFormat="1" ht="22.5" customHeight="1">
      <c r="B150" s="145"/>
      <c r="C150" s="146" t="s">
        <v>266</v>
      </c>
      <c r="D150" s="146" t="s">
        <v>183</v>
      </c>
      <c r="E150" s="147" t="s">
        <v>1168</v>
      </c>
      <c r="F150" s="219" t="s">
        <v>1169</v>
      </c>
      <c r="G150" s="219"/>
      <c r="H150" s="219"/>
      <c r="I150" s="219"/>
      <c r="J150" s="148" t="s">
        <v>537</v>
      </c>
      <c r="K150" s="149">
        <v>5</v>
      </c>
      <c r="L150" s="220"/>
      <c r="M150" s="220"/>
      <c r="N150" s="220">
        <f>ROUND(L150*K150,2)</f>
        <v>0</v>
      </c>
      <c r="O150" s="220"/>
      <c r="P150" s="220"/>
      <c r="Q150" s="220"/>
      <c r="R150" s="150"/>
      <c r="T150" s="151" t="s">
        <v>5</v>
      </c>
      <c r="U150" s="41" t="s">
        <v>39</v>
      </c>
      <c r="V150" s="152">
        <v>0</v>
      </c>
      <c r="W150" s="152">
        <f>V150*K150</f>
        <v>0</v>
      </c>
      <c r="X150" s="152">
        <v>0</v>
      </c>
      <c r="Y150" s="152">
        <f>X150*K150</f>
        <v>0</v>
      </c>
      <c r="Z150" s="152">
        <v>0</v>
      </c>
      <c r="AA150" s="153">
        <f>Z150*K150</f>
        <v>0</v>
      </c>
      <c r="AR150" s="18" t="s">
        <v>187</v>
      </c>
      <c r="AT150" s="18" t="s">
        <v>183</v>
      </c>
      <c r="AU150" s="18" t="s">
        <v>85</v>
      </c>
      <c r="AY150" s="18" t="s">
        <v>182</v>
      </c>
      <c r="BE150" s="154">
        <f>IF(U150="základní",N150,0)</f>
        <v>0</v>
      </c>
      <c r="BF150" s="154">
        <f>IF(U150="snížená",N150,0)</f>
        <v>0</v>
      </c>
      <c r="BG150" s="154">
        <f>IF(U150="zákl. přenesená",N150,0)</f>
        <v>0</v>
      </c>
      <c r="BH150" s="154">
        <f>IF(U150="sníž. přenesená",N150,0)</f>
        <v>0</v>
      </c>
      <c r="BI150" s="154">
        <f>IF(U150="nulová",N150,0)</f>
        <v>0</v>
      </c>
      <c r="BJ150" s="18" t="s">
        <v>20</v>
      </c>
      <c r="BK150" s="154">
        <f>ROUND(L150*K150,2)</f>
        <v>0</v>
      </c>
      <c r="BL150" s="18" t="s">
        <v>187</v>
      </c>
      <c r="BM150" s="18" t="s">
        <v>1170</v>
      </c>
    </row>
    <row r="151" spans="2:65" s="1" customFormat="1" ht="22.5" customHeight="1">
      <c r="B151" s="145"/>
      <c r="C151" s="146" t="s">
        <v>270</v>
      </c>
      <c r="D151" s="146" t="s">
        <v>183</v>
      </c>
      <c r="E151" s="147" t="s">
        <v>1171</v>
      </c>
      <c r="F151" s="219" t="s">
        <v>1172</v>
      </c>
      <c r="G151" s="219"/>
      <c r="H151" s="219"/>
      <c r="I151" s="219"/>
      <c r="J151" s="148" t="s">
        <v>537</v>
      </c>
      <c r="K151" s="149">
        <v>33</v>
      </c>
      <c r="L151" s="220"/>
      <c r="M151" s="220"/>
      <c r="N151" s="220">
        <f>ROUND(L151*K151,2)</f>
        <v>0</v>
      </c>
      <c r="O151" s="220"/>
      <c r="P151" s="220"/>
      <c r="Q151" s="220"/>
      <c r="R151" s="150"/>
      <c r="T151" s="151" t="s">
        <v>5</v>
      </c>
      <c r="U151" s="41" t="s">
        <v>39</v>
      </c>
      <c r="V151" s="152">
        <v>0</v>
      </c>
      <c r="W151" s="152">
        <f>V151*K151</f>
        <v>0</v>
      </c>
      <c r="X151" s="152">
        <v>0</v>
      </c>
      <c r="Y151" s="152">
        <f>X151*K151</f>
        <v>0</v>
      </c>
      <c r="Z151" s="152">
        <v>0</v>
      </c>
      <c r="AA151" s="153">
        <f>Z151*K151</f>
        <v>0</v>
      </c>
      <c r="AR151" s="18" t="s">
        <v>187</v>
      </c>
      <c r="AT151" s="18" t="s">
        <v>183</v>
      </c>
      <c r="AU151" s="18" t="s">
        <v>85</v>
      </c>
      <c r="AY151" s="18" t="s">
        <v>182</v>
      </c>
      <c r="BE151" s="154">
        <f>IF(U151="základní",N151,0)</f>
        <v>0</v>
      </c>
      <c r="BF151" s="154">
        <f>IF(U151="snížená",N151,0)</f>
        <v>0</v>
      </c>
      <c r="BG151" s="154">
        <f>IF(U151="zákl. přenesená",N151,0)</f>
        <v>0</v>
      </c>
      <c r="BH151" s="154">
        <f>IF(U151="sníž. přenesená",N151,0)</f>
        <v>0</v>
      </c>
      <c r="BI151" s="154">
        <f>IF(U151="nulová",N151,0)</f>
        <v>0</v>
      </c>
      <c r="BJ151" s="18" t="s">
        <v>20</v>
      </c>
      <c r="BK151" s="154">
        <f>ROUND(L151*K151,2)</f>
        <v>0</v>
      </c>
      <c r="BL151" s="18" t="s">
        <v>187</v>
      </c>
      <c r="BM151" s="18" t="s">
        <v>1173</v>
      </c>
    </row>
    <row r="152" spans="2:65" s="1" customFormat="1" ht="31.5" customHeight="1">
      <c r="B152" s="145"/>
      <c r="C152" s="146" t="s">
        <v>274</v>
      </c>
      <c r="D152" s="146" t="s">
        <v>183</v>
      </c>
      <c r="E152" s="147" t="s">
        <v>1174</v>
      </c>
      <c r="F152" s="219" t="s">
        <v>1175</v>
      </c>
      <c r="G152" s="219"/>
      <c r="H152" s="219"/>
      <c r="I152" s="219"/>
      <c r="J152" s="148" t="s">
        <v>537</v>
      </c>
      <c r="K152" s="149">
        <v>33</v>
      </c>
      <c r="L152" s="220"/>
      <c r="M152" s="220"/>
      <c r="N152" s="220">
        <f>ROUND(L152*K152,2)</f>
        <v>0</v>
      </c>
      <c r="O152" s="220"/>
      <c r="P152" s="220"/>
      <c r="Q152" s="220"/>
      <c r="R152" s="150"/>
      <c r="T152" s="151" t="s">
        <v>5</v>
      </c>
      <c r="U152" s="41" t="s">
        <v>39</v>
      </c>
      <c r="V152" s="152">
        <v>0</v>
      </c>
      <c r="W152" s="152">
        <f>V152*K152</f>
        <v>0</v>
      </c>
      <c r="X152" s="152">
        <v>0</v>
      </c>
      <c r="Y152" s="152">
        <f>X152*K152</f>
        <v>0</v>
      </c>
      <c r="Z152" s="152">
        <v>0</v>
      </c>
      <c r="AA152" s="153">
        <f>Z152*K152</f>
        <v>0</v>
      </c>
      <c r="AR152" s="18" t="s">
        <v>187</v>
      </c>
      <c r="AT152" s="18" t="s">
        <v>183</v>
      </c>
      <c r="AU152" s="18" t="s">
        <v>85</v>
      </c>
      <c r="AY152" s="18" t="s">
        <v>182</v>
      </c>
      <c r="BE152" s="154">
        <f>IF(U152="základní",N152,0)</f>
        <v>0</v>
      </c>
      <c r="BF152" s="154">
        <f>IF(U152="snížená",N152,0)</f>
        <v>0</v>
      </c>
      <c r="BG152" s="154">
        <f>IF(U152="zákl. přenesená",N152,0)</f>
        <v>0</v>
      </c>
      <c r="BH152" s="154">
        <f>IF(U152="sníž. přenesená",N152,0)</f>
        <v>0</v>
      </c>
      <c r="BI152" s="154">
        <f>IF(U152="nulová",N152,0)</f>
        <v>0</v>
      </c>
      <c r="BJ152" s="18" t="s">
        <v>20</v>
      </c>
      <c r="BK152" s="154">
        <f>ROUND(L152*K152,2)</f>
        <v>0</v>
      </c>
      <c r="BL152" s="18" t="s">
        <v>187</v>
      </c>
      <c r="BM152" s="18" t="s">
        <v>1176</v>
      </c>
    </row>
    <row r="153" spans="2:65" s="1" customFormat="1" ht="31.5" customHeight="1">
      <c r="B153" s="145"/>
      <c r="C153" s="146" t="s">
        <v>278</v>
      </c>
      <c r="D153" s="146" t="s">
        <v>183</v>
      </c>
      <c r="E153" s="147" t="s">
        <v>1177</v>
      </c>
      <c r="F153" s="219" t="s">
        <v>1178</v>
      </c>
      <c r="G153" s="219"/>
      <c r="H153" s="219"/>
      <c r="I153" s="219"/>
      <c r="J153" s="148" t="s">
        <v>537</v>
      </c>
      <c r="K153" s="149">
        <v>33</v>
      </c>
      <c r="L153" s="220"/>
      <c r="M153" s="220"/>
      <c r="N153" s="220">
        <f>ROUND(L153*K153,2)</f>
        <v>0</v>
      </c>
      <c r="O153" s="220"/>
      <c r="P153" s="220"/>
      <c r="Q153" s="220"/>
      <c r="R153" s="150"/>
      <c r="T153" s="151" t="s">
        <v>5</v>
      </c>
      <c r="U153" s="41" t="s">
        <v>39</v>
      </c>
      <c r="V153" s="152">
        <v>1.5009999999999999</v>
      </c>
      <c r="W153" s="152">
        <f>V153*K153</f>
        <v>49.532999999999994</v>
      </c>
      <c r="X153" s="152">
        <v>4.7649999999999998E-2</v>
      </c>
      <c r="Y153" s="152">
        <f>X153*K153</f>
        <v>1.5724499999999999</v>
      </c>
      <c r="Z153" s="152">
        <v>0</v>
      </c>
      <c r="AA153" s="153">
        <f>Z153*K153</f>
        <v>0</v>
      </c>
      <c r="AR153" s="18" t="s">
        <v>187</v>
      </c>
      <c r="AT153" s="18" t="s">
        <v>183</v>
      </c>
      <c r="AU153" s="18" t="s">
        <v>85</v>
      </c>
      <c r="AY153" s="18" t="s">
        <v>182</v>
      </c>
      <c r="BE153" s="154">
        <f>IF(U153="základní",N153,0)</f>
        <v>0</v>
      </c>
      <c r="BF153" s="154">
        <f>IF(U153="snížená",N153,0)</f>
        <v>0</v>
      </c>
      <c r="BG153" s="154">
        <f>IF(U153="zákl. přenesená",N153,0)</f>
        <v>0</v>
      </c>
      <c r="BH153" s="154">
        <f>IF(U153="sníž. přenesená",N153,0)</f>
        <v>0</v>
      </c>
      <c r="BI153" s="154">
        <f>IF(U153="nulová",N153,0)</f>
        <v>0</v>
      </c>
      <c r="BJ153" s="18" t="s">
        <v>20</v>
      </c>
      <c r="BK153" s="154">
        <f>ROUND(L153*K153,2)</f>
        <v>0</v>
      </c>
      <c r="BL153" s="18" t="s">
        <v>187</v>
      </c>
      <c r="BM153" s="18" t="s">
        <v>1179</v>
      </c>
    </row>
    <row r="154" spans="2:65" s="10" customFormat="1" ht="29.85" customHeight="1">
      <c r="B154" s="134"/>
      <c r="C154" s="135"/>
      <c r="D154" s="144" t="s">
        <v>152</v>
      </c>
      <c r="E154" s="144"/>
      <c r="F154" s="144"/>
      <c r="G154" s="144"/>
      <c r="H154" s="144"/>
      <c r="I154" s="144"/>
      <c r="J154" s="144"/>
      <c r="K154" s="144"/>
      <c r="L154" s="144"/>
      <c r="M154" s="144"/>
      <c r="N154" s="228">
        <f>BK154</f>
        <v>0</v>
      </c>
      <c r="O154" s="229"/>
      <c r="P154" s="229"/>
      <c r="Q154" s="229"/>
      <c r="R154" s="137"/>
      <c r="T154" s="138"/>
      <c r="U154" s="135"/>
      <c r="V154" s="135"/>
      <c r="W154" s="139">
        <f>SUM(W155:W159)</f>
        <v>646.01228100000003</v>
      </c>
      <c r="X154" s="135"/>
      <c r="Y154" s="139">
        <f>SUM(Y155:Y159)</f>
        <v>381.90168541999998</v>
      </c>
      <c r="Z154" s="135"/>
      <c r="AA154" s="140">
        <f>SUM(AA155:AA159)</f>
        <v>0</v>
      </c>
      <c r="AR154" s="141" t="s">
        <v>20</v>
      </c>
      <c r="AT154" s="142" t="s">
        <v>73</v>
      </c>
      <c r="AU154" s="142" t="s">
        <v>20</v>
      </c>
      <c r="AY154" s="141" t="s">
        <v>182</v>
      </c>
      <c r="BK154" s="143">
        <f>SUM(BK155:BK159)</f>
        <v>0</v>
      </c>
    </row>
    <row r="155" spans="2:65" s="1" customFormat="1" ht="31.5" customHeight="1">
      <c r="B155" s="145"/>
      <c r="C155" s="146" t="s">
        <v>282</v>
      </c>
      <c r="D155" s="146" t="s">
        <v>183</v>
      </c>
      <c r="E155" s="147" t="s">
        <v>336</v>
      </c>
      <c r="F155" s="219" t="s">
        <v>337</v>
      </c>
      <c r="G155" s="219"/>
      <c r="H155" s="219"/>
      <c r="I155" s="219"/>
      <c r="J155" s="148" t="s">
        <v>186</v>
      </c>
      <c r="K155" s="149">
        <v>151.44800000000001</v>
      </c>
      <c r="L155" s="220"/>
      <c r="M155" s="220"/>
      <c r="N155" s="220">
        <f>ROUND(L155*K155,2)</f>
        <v>0</v>
      </c>
      <c r="O155" s="220"/>
      <c r="P155" s="220"/>
      <c r="Q155" s="220"/>
      <c r="R155" s="150"/>
      <c r="T155" s="151" t="s">
        <v>5</v>
      </c>
      <c r="U155" s="41" t="s">
        <v>39</v>
      </c>
      <c r="V155" s="152">
        <v>2.3170000000000002</v>
      </c>
      <c r="W155" s="152">
        <f>V155*K155</f>
        <v>350.90501600000005</v>
      </c>
      <c r="X155" s="152">
        <v>2.45329</v>
      </c>
      <c r="Y155" s="152">
        <f>X155*K155</f>
        <v>371.54586391999999</v>
      </c>
      <c r="Z155" s="152">
        <v>0</v>
      </c>
      <c r="AA155" s="153">
        <f>Z155*K155</f>
        <v>0</v>
      </c>
      <c r="AR155" s="18" t="s">
        <v>187</v>
      </c>
      <c r="AT155" s="18" t="s">
        <v>183</v>
      </c>
      <c r="AU155" s="18" t="s">
        <v>85</v>
      </c>
      <c r="AY155" s="18" t="s">
        <v>182</v>
      </c>
      <c r="BE155" s="154">
        <f>IF(U155="základní",N155,0)</f>
        <v>0</v>
      </c>
      <c r="BF155" s="154">
        <f>IF(U155="snížená",N155,0)</f>
        <v>0</v>
      </c>
      <c r="BG155" s="154">
        <f>IF(U155="zákl. přenesená",N155,0)</f>
        <v>0</v>
      </c>
      <c r="BH155" s="154">
        <f>IF(U155="sníž. přenesená",N155,0)</f>
        <v>0</v>
      </c>
      <c r="BI155" s="154">
        <f>IF(U155="nulová",N155,0)</f>
        <v>0</v>
      </c>
      <c r="BJ155" s="18" t="s">
        <v>20</v>
      </c>
      <c r="BK155" s="154">
        <f>ROUND(L155*K155,2)</f>
        <v>0</v>
      </c>
      <c r="BL155" s="18" t="s">
        <v>187</v>
      </c>
      <c r="BM155" s="18" t="s">
        <v>1180</v>
      </c>
    </row>
    <row r="156" spans="2:65" s="1" customFormat="1" ht="31.5" customHeight="1">
      <c r="B156" s="145"/>
      <c r="C156" s="146" t="s">
        <v>286</v>
      </c>
      <c r="D156" s="146" t="s">
        <v>183</v>
      </c>
      <c r="E156" s="147" t="s">
        <v>340</v>
      </c>
      <c r="F156" s="219" t="s">
        <v>341</v>
      </c>
      <c r="G156" s="219"/>
      <c r="H156" s="219"/>
      <c r="I156" s="219"/>
      <c r="J156" s="148" t="s">
        <v>186</v>
      </c>
      <c r="K156" s="149">
        <v>151.44800000000001</v>
      </c>
      <c r="L156" s="220"/>
      <c r="M156" s="220"/>
      <c r="N156" s="220">
        <f>ROUND(L156*K156,2)</f>
        <v>0</v>
      </c>
      <c r="O156" s="220"/>
      <c r="P156" s="220"/>
      <c r="Q156" s="220"/>
      <c r="R156" s="150"/>
      <c r="T156" s="151" t="s">
        <v>5</v>
      </c>
      <c r="U156" s="41" t="s">
        <v>39</v>
      </c>
      <c r="V156" s="152">
        <v>0.67500000000000004</v>
      </c>
      <c r="W156" s="152">
        <f>V156*K156</f>
        <v>102.22740000000002</v>
      </c>
      <c r="X156" s="152">
        <v>0</v>
      </c>
      <c r="Y156" s="152">
        <f>X156*K156</f>
        <v>0</v>
      </c>
      <c r="Z156" s="152">
        <v>0</v>
      </c>
      <c r="AA156" s="153">
        <f>Z156*K156</f>
        <v>0</v>
      </c>
      <c r="AR156" s="18" t="s">
        <v>187</v>
      </c>
      <c r="AT156" s="18" t="s">
        <v>183</v>
      </c>
      <c r="AU156" s="18" t="s">
        <v>85</v>
      </c>
      <c r="AY156" s="18" t="s">
        <v>182</v>
      </c>
      <c r="BE156" s="154">
        <f>IF(U156="základní",N156,0)</f>
        <v>0</v>
      </c>
      <c r="BF156" s="154">
        <f>IF(U156="snížená",N156,0)</f>
        <v>0</v>
      </c>
      <c r="BG156" s="154">
        <f>IF(U156="zákl. přenesená",N156,0)</f>
        <v>0</v>
      </c>
      <c r="BH156" s="154">
        <f>IF(U156="sníž. přenesená",N156,0)</f>
        <v>0</v>
      </c>
      <c r="BI156" s="154">
        <f>IF(U156="nulová",N156,0)</f>
        <v>0</v>
      </c>
      <c r="BJ156" s="18" t="s">
        <v>20</v>
      </c>
      <c r="BK156" s="154">
        <f>ROUND(L156*K156,2)</f>
        <v>0</v>
      </c>
      <c r="BL156" s="18" t="s">
        <v>187</v>
      </c>
      <c r="BM156" s="18" t="s">
        <v>1181</v>
      </c>
    </row>
    <row r="157" spans="2:65" s="1" customFormat="1" ht="31.5" customHeight="1">
      <c r="B157" s="145"/>
      <c r="C157" s="146" t="s">
        <v>290</v>
      </c>
      <c r="D157" s="146" t="s">
        <v>183</v>
      </c>
      <c r="E157" s="147" t="s">
        <v>344</v>
      </c>
      <c r="F157" s="219" t="s">
        <v>345</v>
      </c>
      <c r="G157" s="219"/>
      <c r="H157" s="219"/>
      <c r="I157" s="219"/>
      <c r="J157" s="148" t="s">
        <v>186</v>
      </c>
      <c r="K157" s="149">
        <v>151.44800000000001</v>
      </c>
      <c r="L157" s="220"/>
      <c r="M157" s="220"/>
      <c r="N157" s="220">
        <f>ROUND(L157*K157,2)</f>
        <v>0</v>
      </c>
      <c r="O157" s="220"/>
      <c r="P157" s="220"/>
      <c r="Q157" s="220"/>
      <c r="R157" s="150"/>
      <c r="T157" s="151" t="s">
        <v>5</v>
      </c>
      <c r="U157" s="41" t="s">
        <v>39</v>
      </c>
      <c r="V157" s="152">
        <v>0.20499999999999999</v>
      </c>
      <c r="W157" s="152">
        <f>V157*K157</f>
        <v>31.04684</v>
      </c>
      <c r="X157" s="152">
        <v>0</v>
      </c>
      <c r="Y157" s="152">
        <f>X157*K157</f>
        <v>0</v>
      </c>
      <c r="Z157" s="152">
        <v>0</v>
      </c>
      <c r="AA157" s="153">
        <f>Z157*K157</f>
        <v>0</v>
      </c>
      <c r="AR157" s="18" t="s">
        <v>187</v>
      </c>
      <c r="AT157" s="18" t="s">
        <v>183</v>
      </c>
      <c r="AU157" s="18" t="s">
        <v>85</v>
      </c>
      <c r="AY157" s="18" t="s">
        <v>182</v>
      </c>
      <c r="BE157" s="154">
        <f>IF(U157="základní",N157,0)</f>
        <v>0</v>
      </c>
      <c r="BF157" s="154">
        <f>IF(U157="snížená",N157,0)</f>
        <v>0</v>
      </c>
      <c r="BG157" s="154">
        <f>IF(U157="zákl. přenesená",N157,0)</f>
        <v>0</v>
      </c>
      <c r="BH157" s="154">
        <f>IF(U157="sníž. přenesená",N157,0)</f>
        <v>0</v>
      </c>
      <c r="BI157" s="154">
        <f>IF(U157="nulová",N157,0)</f>
        <v>0</v>
      </c>
      <c r="BJ157" s="18" t="s">
        <v>20</v>
      </c>
      <c r="BK157" s="154">
        <f>ROUND(L157*K157,2)</f>
        <v>0</v>
      </c>
      <c r="BL157" s="18" t="s">
        <v>187</v>
      </c>
      <c r="BM157" s="18" t="s">
        <v>1182</v>
      </c>
    </row>
    <row r="158" spans="2:65" s="1" customFormat="1" ht="22.5" customHeight="1">
      <c r="B158" s="145"/>
      <c r="C158" s="146" t="s">
        <v>294</v>
      </c>
      <c r="D158" s="146" t="s">
        <v>183</v>
      </c>
      <c r="E158" s="147" t="s">
        <v>356</v>
      </c>
      <c r="F158" s="219" t="s">
        <v>357</v>
      </c>
      <c r="G158" s="219"/>
      <c r="H158" s="219"/>
      <c r="I158" s="219"/>
      <c r="J158" s="148" t="s">
        <v>248</v>
      </c>
      <c r="K158" s="149">
        <v>9.7750000000000004</v>
      </c>
      <c r="L158" s="220"/>
      <c r="M158" s="220"/>
      <c r="N158" s="220">
        <f>ROUND(L158*K158,2)</f>
        <v>0</v>
      </c>
      <c r="O158" s="220"/>
      <c r="P158" s="220"/>
      <c r="Q158" s="220"/>
      <c r="R158" s="150"/>
      <c r="T158" s="151" t="s">
        <v>5</v>
      </c>
      <c r="U158" s="41" t="s">
        <v>39</v>
      </c>
      <c r="V158" s="152">
        <v>15.231</v>
      </c>
      <c r="W158" s="152">
        <f>V158*K158</f>
        <v>148.883025</v>
      </c>
      <c r="X158" s="152">
        <v>1.0530600000000001</v>
      </c>
      <c r="Y158" s="152">
        <f>X158*K158</f>
        <v>10.293661500000001</v>
      </c>
      <c r="Z158" s="152">
        <v>0</v>
      </c>
      <c r="AA158" s="153">
        <f>Z158*K158</f>
        <v>0</v>
      </c>
      <c r="AR158" s="18" t="s">
        <v>187</v>
      </c>
      <c r="AT158" s="18" t="s">
        <v>183</v>
      </c>
      <c r="AU158" s="18" t="s">
        <v>85</v>
      </c>
      <c r="AY158" s="18" t="s">
        <v>182</v>
      </c>
      <c r="BE158" s="154">
        <f>IF(U158="základní",N158,0)</f>
        <v>0</v>
      </c>
      <c r="BF158" s="154">
        <f>IF(U158="snížená",N158,0)</f>
        <v>0</v>
      </c>
      <c r="BG158" s="154">
        <f>IF(U158="zákl. přenesená",N158,0)</f>
        <v>0</v>
      </c>
      <c r="BH158" s="154">
        <f>IF(U158="sníž. přenesená",N158,0)</f>
        <v>0</v>
      </c>
      <c r="BI158" s="154">
        <f>IF(U158="nulová",N158,0)</f>
        <v>0</v>
      </c>
      <c r="BJ158" s="18" t="s">
        <v>20</v>
      </c>
      <c r="BK158" s="154">
        <f>ROUND(L158*K158,2)</f>
        <v>0</v>
      </c>
      <c r="BL158" s="18" t="s">
        <v>187</v>
      </c>
      <c r="BM158" s="18" t="s">
        <v>1183</v>
      </c>
    </row>
    <row r="159" spans="2:65" s="1" customFormat="1" ht="22.5" customHeight="1">
      <c r="B159" s="145"/>
      <c r="C159" s="146" t="s">
        <v>298</v>
      </c>
      <c r="D159" s="146" t="s">
        <v>183</v>
      </c>
      <c r="E159" s="147" t="s">
        <v>360</v>
      </c>
      <c r="F159" s="219" t="s">
        <v>361</v>
      </c>
      <c r="G159" s="219"/>
      <c r="H159" s="219"/>
      <c r="I159" s="219"/>
      <c r="J159" s="148" t="s">
        <v>257</v>
      </c>
      <c r="K159" s="149">
        <v>518</v>
      </c>
      <c r="L159" s="220"/>
      <c r="M159" s="220"/>
      <c r="N159" s="220">
        <f>ROUND(L159*K159,2)</f>
        <v>0</v>
      </c>
      <c r="O159" s="220"/>
      <c r="P159" s="220"/>
      <c r="Q159" s="220"/>
      <c r="R159" s="150"/>
      <c r="T159" s="151" t="s">
        <v>5</v>
      </c>
      <c r="U159" s="41" t="s">
        <v>39</v>
      </c>
      <c r="V159" s="152">
        <v>2.5000000000000001E-2</v>
      </c>
      <c r="W159" s="152">
        <f>V159*K159</f>
        <v>12.950000000000001</v>
      </c>
      <c r="X159" s="152">
        <v>1.2E-4</v>
      </c>
      <c r="Y159" s="152">
        <f>X159*K159</f>
        <v>6.216E-2</v>
      </c>
      <c r="Z159" s="152">
        <v>0</v>
      </c>
      <c r="AA159" s="153">
        <f>Z159*K159</f>
        <v>0</v>
      </c>
      <c r="AR159" s="18" t="s">
        <v>241</v>
      </c>
      <c r="AT159" s="18" t="s">
        <v>183</v>
      </c>
      <c r="AU159" s="18" t="s">
        <v>85</v>
      </c>
      <c r="AY159" s="18" t="s">
        <v>182</v>
      </c>
      <c r="BE159" s="154">
        <f>IF(U159="základní",N159,0)</f>
        <v>0</v>
      </c>
      <c r="BF159" s="154">
        <f>IF(U159="snížená",N159,0)</f>
        <v>0</v>
      </c>
      <c r="BG159" s="154">
        <f>IF(U159="zákl. přenesená",N159,0)</f>
        <v>0</v>
      </c>
      <c r="BH159" s="154">
        <f>IF(U159="sníž. přenesená",N159,0)</f>
        <v>0</v>
      </c>
      <c r="BI159" s="154">
        <f>IF(U159="nulová",N159,0)</f>
        <v>0</v>
      </c>
      <c r="BJ159" s="18" t="s">
        <v>20</v>
      </c>
      <c r="BK159" s="154">
        <f>ROUND(L159*K159,2)</f>
        <v>0</v>
      </c>
      <c r="BL159" s="18" t="s">
        <v>241</v>
      </c>
      <c r="BM159" s="18" t="s">
        <v>1184</v>
      </c>
    </row>
    <row r="160" spans="2:65" s="10" customFormat="1" ht="29.85" customHeight="1">
      <c r="B160" s="134"/>
      <c r="C160" s="135"/>
      <c r="D160" s="144" t="s">
        <v>1125</v>
      </c>
      <c r="E160" s="144"/>
      <c r="F160" s="144"/>
      <c r="G160" s="144"/>
      <c r="H160" s="144"/>
      <c r="I160" s="144"/>
      <c r="J160" s="144"/>
      <c r="K160" s="144"/>
      <c r="L160" s="144"/>
      <c r="M160" s="144"/>
      <c r="N160" s="228">
        <f>BK160</f>
        <v>0</v>
      </c>
      <c r="O160" s="229"/>
      <c r="P160" s="229"/>
      <c r="Q160" s="229"/>
      <c r="R160" s="137"/>
      <c r="T160" s="138"/>
      <c r="U160" s="135"/>
      <c r="V160" s="135"/>
      <c r="W160" s="139">
        <f>SUM(W161:W164)</f>
        <v>4.1980000000000004</v>
      </c>
      <c r="X160" s="135"/>
      <c r="Y160" s="139">
        <f>SUM(Y161:Y164)</f>
        <v>0.34089999999999998</v>
      </c>
      <c r="Z160" s="135"/>
      <c r="AA160" s="140">
        <f>SUM(AA161:AA164)</f>
        <v>0</v>
      </c>
      <c r="AR160" s="141" t="s">
        <v>20</v>
      </c>
      <c r="AT160" s="142" t="s">
        <v>73</v>
      </c>
      <c r="AU160" s="142" t="s">
        <v>20</v>
      </c>
      <c r="AY160" s="141" t="s">
        <v>182</v>
      </c>
      <c r="BK160" s="143">
        <f>SUM(BK161:BK164)</f>
        <v>0</v>
      </c>
    </row>
    <row r="161" spans="2:65" s="1" customFormat="1" ht="31.5" customHeight="1">
      <c r="B161" s="145"/>
      <c r="C161" s="146" t="s">
        <v>302</v>
      </c>
      <c r="D161" s="146" t="s">
        <v>183</v>
      </c>
      <c r="E161" s="147" t="s">
        <v>1185</v>
      </c>
      <c r="F161" s="219" t="s">
        <v>1186</v>
      </c>
      <c r="G161" s="219"/>
      <c r="H161" s="219"/>
      <c r="I161" s="219"/>
      <c r="J161" s="148" t="s">
        <v>562</v>
      </c>
      <c r="K161" s="149">
        <v>3</v>
      </c>
      <c r="L161" s="220"/>
      <c r="M161" s="220"/>
      <c r="N161" s="220">
        <f>ROUND(L161*K161,2)</f>
        <v>0</v>
      </c>
      <c r="O161" s="220"/>
      <c r="P161" s="220"/>
      <c r="Q161" s="220"/>
      <c r="R161" s="150"/>
      <c r="T161" s="151" t="s">
        <v>5</v>
      </c>
      <c r="U161" s="41" t="s">
        <v>39</v>
      </c>
      <c r="V161" s="152">
        <v>0</v>
      </c>
      <c r="W161" s="152">
        <f>V161*K161</f>
        <v>0</v>
      </c>
      <c r="X161" s="152">
        <v>0</v>
      </c>
      <c r="Y161" s="152">
        <f>X161*K161</f>
        <v>0</v>
      </c>
      <c r="Z161" s="152">
        <v>0</v>
      </c>
      <c r="AA161" s="153">
        <f>Z161*K161</f>
        <v>0</v>
      </c>
      <c r="AR161" s="18" t="s">
        <v>187</v>
      </c>
      <c r="AT161" s="18" t="s">
        <v>183</v>
      </c>
      <c r="AU161" s="18" t="s">
        <v>85</v>
      </c>
      <c r="AY161" s="18" t="s">
        <v>182</v>
      </c>
      <c r="BE161" s="154">
        <f>IF(U161="základní",N161,0)</f>
        <v>0</v>
      </c>
      <c r="BF161" s="154">
        <f>IF(U161="snížená",N161,0)</f>
        <v>0</v>
      </c>
      <c r="BG161" s="154">
        <f>IF(U161="zákl. přenesená",N161,0)</f>
        <v>0</v>
      </c>
      <c r="BH161" s="154">
        <f>IF(U161="sníž. přenesená",N161,0)</f>
        <v>0</v>
      </c>
      <c r="BI161" s="154">
        <f>IF(U161="nulová",N161,0)</f>
        <v>0</v>
      </c>
      <c r="BJ161" s="18" t="s">
        <v>20</v>
      </c>
      <c r="BK161" s="154">
        <f>ROUND(L161*K161,2)</f>
        <v>0</v>
      </c>
      <c r="BL161" s="18" t="s">
        <v>187</v>
      </c>
      <c r="BM161" s="18" t="s">
        <v>1187</v>
      </c>
    </row>
    <row r="162" spans="2:65" s="1" customFormat="1" ht="31.5" customHeight="1">
      <c r="B162" s="145"/>
      <c r="C162" s="146" t="s">
        <v>306</v>
      </c>
      <c r="D162" s="146" t="s">
        <v>183</v>
      </c>
      <c r="E162" s="147" t="s">
        <v>1188</v>
      </c>
      <c r="F162" s="219" t="s">
        <v>1189</v>
      </c>
      <c r="G162" s="219"/>
      <c r="H162" s="219"/>
      <c r="I162" s="219"/>
      <c r="J162" s="148" t="s">
        <v>445</v>
      </c>
      <c r="K162" s="149">
        <v>100.38</v>
      </c>
      <c r="L162" s="220"/>
      <c r="M162" s="220"/>
      <c r="N162" s="220">
        <f>ROUND(L162*K162,2)</f>
        <v>0</v>
      </c>
      <c r="O162" s="220"/>
      <c r="P162" s="220"/>
      <c r="Q162" s="220"/>
      <c r="R162" s="150"/>
      <c r="T162" s="151" t="s">
        <v>5</v>
      </c>
      <c r="U162" s="41" t="s">
        <v>39</v>
      </c>
      <c r="V162" s="152">
        <v>0</v>
      </c>
      <c r="W162" s="152">
        <f>V162*K162</f>
        <v>0</v>
      </c>
      <c r="X162" s="152">
        <v>0</v>
      </c>
      <c r="Y162" s="152">
        <f>X162*K162</f>
        <v>0</v>
      </c>
      <c r="Z162" s="152">
        <v>0</v>
      </c>
      <c r="AA162" s="153">
        <f>Z162*K162</f>
        <v>0</v>
      </c>
      <c r="AR162" s="18" t="s">
        <v>187</v>
      </c>
      <c r="AT162" s="18" t="s">
        <v>183</v>
      </c>
      <c r="AU162" s="18" t="s">
        <v>85</v>
      </c>
      <c r="AY162" s="18" t="s">
        <v>182</v>
      </c>
      <c r="BE162" s="154">
        <f>IF(U162="základní",N162,0)</f>
        <v>0</v>
      </c>
      <c r="BF162" s="154">
        <f>IF(U162="snížená",N162,0)</f>
        <v>0</v>
      </c>
      <c r="BG162" s="154">
        <f>IF(U162="zákl. přenesená",N162,0)</f>
        <v>0</v>
      </c>
      <c r="BH162" s="154">
        <f>IF(U162="sníž. přenesená",N162,0)</f>
        <v>0</v>
      </c>
      <c r="BI162" s="154">
        <f>IF(U162="nulová",N162,0)</f>
        <v>0</v>
      </c>
      <c r="BJ162" s="18" t="s">
        <v>20</v>
      </c>
      <c r="BK162" s="154">
        <f>ROUND(L162*K162,2)</f>
        <v>0</v>
      </c>
      <c r="BL162" s="18" t="s">
        <v>187</v>
      </c>
      <c r="BM162" s="18" t="s">
        <v>1190</v>
      </c>
    </row>
    <row r="163" spans="2:65" s="1" customFormat="1" ht="22.5" customHeight="1">
      <c r="B163" s="145"/>
      <c r="C163" s="146" t="s">
        <v>310</v>
      </c>
      <c r="D163" s="146" t="s">
        <v>183</v>
      </c>
      <c r="E163" s="147" t="s">
        <v>1191</v>
      </c>
      <c r="F163" s="219" t="s">
        <v>1192</v>
      </c>
      <c r="G163" s="219"/>
      <c r="H163" s="219"/>
      <c r="I163" s="219"/>
      <c r="J163" s="148" t="s">
        <v>562</v>
      </c>
      <c r="K163" s="149">
        <v>1</v>
      </c>
      <c r="L163" s="220"/>
      <c r="M163" s="220"/>
      <c r="N163" s="220">
        <f>ROUND(L163*K163,2)</f>
        <v>0</v>
      </c>
      <c r="O163" s="220"/>
      <c r="P163" s="220"/>
      <c r="Q163" s="220"/>
      <c r="R163" s="150"/>
      <c r="T163" s="151" t="s">
        <v>5</v>
      </c>
      <c r="U163" s="41" t="s">
        <v>39</v>
      </c>
      <c r="V163" s="152">
        <v>4.1980000000000004</v>
      </c>
      <c r="W163" s="152">
        <f>V163*K163</f>
        <v>4.1980000000000004</v>
      </c>
      <c r="X163" s="152">
        <v>0.34089999999999998</v>
      </c>
      <c r="Y163" s="152">
        <f>X163*K163</f>
        <v>0.34089999999999998</v>
      </c>
      <c r="Z163" s="152">
        <v>0</v>
      </c>
      <c r="AA163" s="153">
        <f>Z163*K163</f>
        <v>0</v>
      </c>
      <c r="AR163" s="18" t="s">
        <v>187</v>
      </c>
      <c r="AT163" s="18" t="s">
        <v>183</v>
      </c>
      <c r="AU163" s="18" t="s">
        <v>85</v>
      </c>
      <c r="AY163" s="18" t="s">
        <v>182</v>
      </c>
      <c r="BE163" s="154">
        <f>IF(U163="základní",N163,0)</f>
        <v>0</v>
      </c>
      <c r="BF163" s="154">
        <f>IF(U163="snížená",N163,0)</f>
        <v>0</v>
      </c>
      <c r="BG163" s="154">
        <f>IF(U163="zákl. přenesená",N163,0)</f>
        <v>0</v>
      </c>
      <c r="BH163" s="154">
        <f>IF(U163="sníž. přenesená",N163,0)</f>
        <v>0</v>
      </c>
      <c r="BI163" s="154">
        <f>IF(U163="nulová",N163,0)</f>
        <v>0</v>
      </c>
      <c r="BJ163" s="18" t="s">
        <v>20</v>
      </c>
      <c r="BK163" s="154">
        <f>ROUND(L163*K163,2)</f>
        <v>0</v>
      </c>
      <c r="BL163" s="18" t="s">
        <v>187</v>
      </c>
      <c r="BM163" s="18" t="s">
        <v>1193</v>
      </c>
    </row>
    <row r="164" spans="2:65" s="1" customFormat="1" ht="22.5" customHeight="1">
      <c r="B164" s="145"/>
      <c r="C164" s="146" t="s">
        <v>314</v>
      </c>
      <c r="D164" s="146" t="s">
        <v>183</v>
      </c>
      <c r="E164" s="147" t="s">
        <v>1194</v>
      </c>
      <c r="F164" s="219" t="s">
        <v>1195</v>
      </c>
      <c r="G164" s="219"/>
      <c r="H164" s="219"/>
      <c r="I164" s="219"/>
      <c r="J164" s="148" t="s">
        <v>445</v>
      </c>
      <c r="K164" s="149">
        <v>1.5</v>
      </c>
      <c r="L164" s="220"/>
      <c r="M164" s="220"/>
      <c r="N164" s="220">
        <f>ROUND(L164*K164,2)</f>
        <v>0</v>
      </c>
      <c r="O164" s="220"/>
      <c r="P164" s="220"/>
      <c r="Q164" s="220"/>
      <c r="R164" s="150"/>
      <c r="T164" s="151" t="s">
        <v>5</v>
      </c>
      <c r="U164" s="41" t="s">
        <v>39</v>
      </c>
      <c r="V164" s="152">
        <v>0</v>
      </c>
      <c r="W164" s="152">
        <f>V164*K164</f>
        <v>0</v>
      </c>
      <c r="X164" s="152">
        <v>0</v>
      </c>
      <c r="Y164" s="152">
        <f>X164*K164</f>
        <v>0</v>
      </c>
      <c r="Z164" s="152">
        <v>0</v>
      </c>
      <c r="AA164" s="153">
        <f>Z164*K164</f>
        <v>0</v>
      </c>
      <c r="AR164" s="18" t="s">
        <v>187</v>
      </c>
      <c r="AT164" s="18" t="s">
        <v>183</v>
      </c>
      <c r="AU164" s="18" t="s">
        <v>85</v>
      </c>
      <c r="AY164" s="18" t="s">
        <v>182</v>
      </c>
      <c r="BE164" s="154">
        <f>IF(U164="základní",N164,0)</f>
        <v>0</v>
      </c>
      <c r="BF164" s="154">
        <f>IF(U164="snížená",N164,0)</f>
        <v>0</v>
      </c>
      <c r="BG164" s="154">
        <f>IF(U164="zákl. přenesená",N164,0)</f>
        <v>0</v>
      </c>
      <c r="BH164" s="154">
        <f>IF(U164="sníž. přenesená",N164,0)</f>
        <v>0</v>
      </c>
      <c r="BI164" s="154">
        <f>IF(U164="nulová",N164,0)</f>
        <v>0</v>
      </c>
      <c r="BJ164" s="18" t="s">
        <v>20</v>
      </c>
      <c r="BK164" s="154">
        <f>ROUND(L164*K164,2)</f>
        <v>0</v>
      </c>
      <c r="BL164" s="18" t="s">
        <v>187</v>
      </c>
      <c r="BM164" s="18" t="s">
        <v>1196</v>
      </c>
    </row>
    <row r="165" spans="2:65" s="10" customFormat="1" ht="29.85" customHeight="1">
      <c r="B165" s="134"/>
      <c r="C165" s="135"/>
      <c r="D165" s="144" t="s">
        <v>155</v>
      </c>
      <c r="E165" s="144"/>
      <c r="F165" s="144"/>
      <c r="G165" s="144"/>
      <c r="H165" s="144"/>
      <c r="I165" s="144"/>
      <c r="J165" s="144"/>
      <c r="K165" s="144"/>
      <c r="L165" s="144"/>
      <c r="M165" s="144"/>
      <c r="N165" s="228">
        <f>BK165</f>
        <v>0</v>
      </c>
      <c r="O165" s="229"/>
      <c r="P165" s="229"/>
      <c r="Q165" s="229"/>
      <c r="R165" s="137"/>
      <c r="T165" s="138"/>
      <c r="U165" s="135"/>
      <c r="V165" s="135"/>
      <c r="W165" s="139">
        <f>W166</f>
        <v>417.975168</v>
      </c>
      <c r="X165" s="135"/>
      <c r="Y165" s="139">
        <f>Y166</f>
        <v>0</v>
      </c>
      <c r="Z165" s="135"/>
      <c r="AA165" s="140">
        <f>AA166</f>
        <v>0</v>
      </c>
      <c r="AR165" s="141" t="s">
        <v>20</v>
      </c>
      <c r="AT165" s="142" t="s">
        <v>73</v>
      </c>
      <c r="AU165" s="142" t="s">
        <v>20</v>
      </c>
      <c r="AY165" s="141" t="s">
        <v>182</v>
      </c>
      <c r="BK165" s="143">
        <f>BK166</f>
        <v>0</v>
      </c>
    </row>
    <row r="166" spans="2:65" s="1" customFormat="1" ht="31.5" customHeight="1">
      <c r="B166" s="145"/>
      <c r="C166" s="146" t="s">
        <v>318</v>
      </c>
      <c r="D166" s="146" t="s">
        <v>183</v>
      </c>
      <c r="E166" s="147" t="s">
        <v>1197</v>
      </c>
      <c r="F166" s="219" t="s">
        <v>1198</v>
      </c>
      <c r="G166" s="219"/>
      <c r="H166" s="219"/>
      <c r="I166" s="219"/>
      <c r="J166" s="148" t="s">
        <v>248</v>
      </c>
      <c r="K166" s="149">
        <v>1004.748</v>
      </c>
      <c r="L166" s="220"/>
      <c r="M166" s="220"/>
      <c r="N166" s="220">
        <f>ROUND(L166*K166,2)</f>
        <v>0</v>
      </c>
      <c r="O166" s="220"/>
      <c r="P166" s="220"/>
      <c r="Q166" s="220"/>
      <c r="R166" s="150"/>
      <c r="T166" s="151" t="s">
        <v>5</v>
      </c>
      <c r="U166" s="41" t="s">
        <v>39</v>
      </c>
      <c r="V166" s="152">
        <v>0.41599999999999998</v>
      </c>
      <c r="W166" s="152">
        <f>V166*K166</f>
        <v>417.975168</v>
      </c>
      <c r="X166" s="152">
        <v>0</v>
      </c>
      <c r="Y166" s="152">
        <f>X166*K166</f>
        <v>0</v>
      </c>
      <c r="Z166" s="152">
        <v>0</v>
      </c>
      <c r="AA166" s="153">
        <f>Z166*K166</f>
        <v>0</v>
      </c>
      <c r="AR166" s="18" t="s">
        <v>187</v>
      </c>
      <c r="AT166" s="18" t="s">
        <v>183</v>
      </c>
      <c r="AU166" s="18" t="s">
        <v>85</v>
      </c>
      <c r="AY166" s="18" t="s">
        <v>182</v>
      </c>
      <c r="BE166" s="154">
        <f>IF(U166="základní",N166,0)</f>
        <v>0</v>
      </c>
      <c r="BF166" s="154">
        <f>IF(U166="snížená",N166,0)</f>
        <v>0</v>
      </c>
      <c r="BG166" s="154">
        <f>IF(U166="zákl. přenesená",N166,0)</f>
        <v>0</v>
      </c>
      <c r="BH166" s="154">
        <f>IF(U166="sníž. přenesená",N166,0)</f>
        <v>0</v>
      </c>
      <c r="BI166" s="154">
        <f>IF(U166="nulová",N166,0)</f>
        <v>0</v>
      </c>
      <c r="BJ166" s="18" t="s">
        <v>20</v>
      </c>
      <c r="BK166" s="154">
        <f>ROUND(L166*K166,2)</f>
        <v>0</v>
      </c>
      <c r="BL166" s="18" t="s">
        <v>187</v>
      </c>
      <c r="BM166" s="18" t="s">
        <v>1199</v>
      </c>
    </row>
    <row r="167" spans="2:65" s="10" customFormat="1" ht="37.35" customHeight="1">
      <c r="B167" s="134"/>
      <c r="C167" s="135"/>
      <c r="D167" s="136" t="s">
        <v>156</v>
      </c>
      <c r="E167" s="136"/>
      <c r="F167" s="136"/>
      <c r="G167" s="136"/>
      <c r="H167" s="136"/>
      <c r="I167" s="136"/>
      <c r="J167" s="136"/>
      <c r="K167" s="136"/>
      <c r="L167" s="136"/>
      <c r="M167" s="136"/>
      <c r="N167" s="231">
        <f>BK167</f>
        <v>0</v>
      </c>
      <c r="O167" s="232"/>
      <c r="P167" s="232"/>
      <c r="Q167" s="232"/>
      <c r="R167" s="137"/>
      <c r="T167" s="138"/>
      <c r="U167" s="135"/>
      <c r="V167" s="135"/>
      <c r="W167" s="139">
        <f>W168+W175+W177</f>
        <v>221.81148399999998</v>
      </c>
      <c r="X167" s="135"/>
      <c r="Y167" s="139">
        <f>Y168+Y175+Y177</f>
        <v>2.0515131000000002</v>
      </c>
      <c r="Z167" s="135"/>
      <c r="AA167" s="140">
        <f>AA168+AA175+AA177</f>
        <v>0</v>
      </c>
      <c r="AR167" s="141" t="s">
        <v>85</v>
      </c>
      <c r="AT167" s="142" t="s">
        <v>73</v>
      </c>
      <c r="AU167" s="142" t="s">
        <v>74</v>
      </c>
      <c r="AY167" s="141" t="s">
        <v>182</v>
      </c>
      <c r="BK167" s="143">
        <f>BK168+BK175+BK177</f>
        <v>0</v>
      </c>
    </row>
    <row r="168" spans="2:65" s="10" customFormat="1" ht="19.899999999999999" customHeight="1">
      <c r="B168" s="134"/>
      <c r="C168" s="135"/>
      <c r="D168" s="144" t="s">
        <v>157</v>
      </c>
      <c r="E168" s="144"/>
      <c r="F168" s="144"/>
      <c r="G168" s="144"/>
      <c r="H168" s="144"/>
      <c r="I168" s="144"/>
      <c r="J168" s="144"/>
      <c r="K168" s="144"/>
      <c r="L168" s="144"/>
      <c r="M168" s="144"/>
      <c r="N168" s="224">
        <f>BK168</f>
        <v>0</v>
      </c>
      <c r="O168" s="225"/>
      <c r="P168" s="225"/>
      <c r="Q168" s="225"/>
      <c r="R168" s="137"/>
      <c r="T168" s="138"/>
      <c r="U168" s="135"/>
      <c r="V168" s="135"/>
      <c r="W168" s="139">
        <f>SUM(W169:W174)</f>
        <v>221.81148399999998</v>
      </c>
      <c r="X168" s="135"/>
      <c r="Y168" s="139">
        <f>SUM(Y169:Y174)</f>
        <v>2.0515131000000002</v>
      </c>
      <c r="Z168" s="135"/>
      <c r="AA168" s="140">
        <f>SUM(AA169:AA174)</f>
        <v>0</v>
      </c>
      <c r="AR168" s="141" t="s">
        <v>85</v>
      </c>
      <c r="AT168" s="142" t="s">
        <v>73</v>
      </c>
      <c r="AU168" s="142" t="s">
        <v>20</v>
      </c>
      <c r="AY168" s="141" t="s">
        <v>182</v>
      </c>
      <c r="BK168" s="143">
        <f>SUM(BK169:BK174)</f>
        <v>0</v>
      </c>
    </row>
    <row r="169" spans="2:65" s="1" customFormat="1" ht="31.5" customHeight="1">
      <c r="B169" s="145"/>
      <c r="C169" s="146" t="s">
        <v>322</v>
      </c>
      <c r="D169" s="146" t="s">
        <v>183</v>
      </c>
      <c r="E169" s="147" t="s">
        <v>1200</v>
      </c>
      <c r="F169" s="219" t="s">
        <v>1201</v>
      </c>
      <c r="G169" s="219"/>
      <c r="H169" s="219"/>
      <c r="I169" s="219"/>
      <c r="J169" s="148" t="s">
        <v>257</v>
      </c>
      <c r="K169" s="149">
        <v>518</v>
      </c>
      <c r="L169" s="220"/>
      <c r="M169" s="220"/>
      <c r="N169" s="220">
        <f t="shared" ref="N169:N174" si="20">ROUND(L169*K169,2)</f>
        <v>0</v>
      </c>
      <c r="O169" s="220"/>
      <c r="P169" s="220"/>
      <c r="Q169" s="220"/>
      <c r="R169" s="150"/>
      <c r="T169" s="151" t="s">
        <v>5</v>
      </c>
      <c r="U169" s="41" t="s">
        <v>39</v>
      </c>
      <c r="V169" s="152">
        <v>0.222</v>
      </c>
      <c r="W169" s="152">
        <f t="shared" ref="W169:W174" si="21">V169*K169</f>
        <v>114.996</v>
      </c>
      <c r="X169" s="152">
        <v>4.0000000000000002E-4</v>
      </c>
      <c r="Y169" s="152">
        <f t="shared" ref="Y169:Y174" si="22">X169*K169</f>
        <v>0.20720000000000002</v>
      </c>
      <c r="Z169" s="152">
        <v>0</v>
      </c>
      <c r="AA169" s="153">
        <f t="shared" ref="AA169:AA174" si="23">Z169*K169</f>
        <v>0</v>
      </c>
      <c r="AR169" s="18" t="s">
        <v>241</v>
      </c>
      <c r="AT169" s="18" t="s">
        <v>183</v>
      </c>
      <c r="AU169" s="18" t="s">
        <v>85</v>
      </c>
      <c r="AY169" s="18" t="s">
        <v>182</v>
      </c>
      <c r="BE169" s="154">
        <f t="shared" ref="BE169:BE174" si="24">IF(U169="základní",N169,0)</f>
        <v>0</v>
      </c>
      <c r="BF169" s="154">
        <f t="shared" ref="BF169:BF174" si="25">IF(U169="snížená",N169,0)</f>
        <v>0</v>
      </c>
      <c r="BG169" s="154">
        <f t="shared" ref="BG169:BG174" si="26">IF(U169="zákl. přenesená",N169,0)</f>
        <v>0</v>
      </c>
      <c r="BH169" s="154">
        <f t="shared" ref="BH169:BH174" si="27">IF(U169="sníž. přenesená",N169,0)</f>
        <v>0</v>
      </c>
      <c r="BI169" s="154">
        <f t="shared" ref="BI169:BI174" si="28">IF(U169="nulová",N169,0)</f>
        <v>0</v>
      </c>
      <c r="BJ169" s="18" t="s">
        <v>20</v>
      </c>
      <c r="BK169" s="154">
        <f t="shared" ref="BK169:BK174" si="29">ROUND(L169*K169,2)</f>
        <v>0</v>
      </c>
      <c r="BL169" s="18" t="s">
        <v>241</v>
      </c>
      <c r="BM169" s="18" t="s">
        <v>1202</v>
      </c>
    </row>
    <row r="170" spans="2:65" s="1" customFormat="1" ht="31.5" customHeight="1">
      <c r="B170" s="145"/>
      <c r="C170" s="155" t="s">
        <v>326</v>
      </c>
      <c r="D170" s="155" t="s">
        <v>327</v>
      </c>
      <c r="E170" s="156" t="s">
        <v>1203</v>
      </c>
      <c r="F170" s="226" t="s">
        <v>1204</v>
      </c>
      <c r="G170" s="226"/>
      <c r="H170" s="226"/>
      <c r="I170" s="226"/>
      <c r="J170" s="157" t="s">
        <v>257</v>
      </c>
      <c r="K170" s="158">
        <v>595.70000000000005</v>
      </c>
      <c r="L170" s="227"/>
      <c r="M170" s="227"/>
      <c r="N170" s="227">
        <f t="shared" si="20"/>
        <v>0</v>
      </c>
      <c r="O170" s="220"/>
      <c r="P170" s="220"/>
      <c r="Q170" s="220"/>
      <c r="R170" s="150"/>
      <c r="T170" s="151" t="s">
        <v>5</v>
      </c>
      <c r="U170" s="41" t="s">
        <v>39</v>
      </c>
      <c r="V170" s="152">
        <v>0</v>
      </c>
      <c r="W170" s="152">
        <f t="shared" si="21"/>
        <v>0</v>
      </c>
      <c r="X170" s="152">
        <v>2.5400000000000002E-3</v>
      </c>
      <c r="Y170" s="152">
        <f t="shared" si="22"/>
        <v>1.5130780000000001</v>
      </c>
      <c r="Z170" s="152">
        <v>0</v>
      </c>
      <c r="AA170" s="153">
        <f t="shared" si="23"/>
        <v>0</v>
      </c>
      <c r="AR170" s="18" t="s">
        <v>306</v>
      </c>
      <c r="AT170" s="18" t="s">
        <v>327</v>
      </c>
      <c r="AU170" s="18" t="s">
        <v>85</v>
      </c>
      <c r="AY170" s="18" t="s">
        <v>182</v>
      </c>
      <c r="BE170" s="154">
        <f t="shared" si="24"/>
        <v>0</v>
      </c>
      <c r="BF170" s="154">
        <f t="shared" si="25"/>
        <v>0</v>
      </c>
      <c r="BG170" s="154">
        <f t="shared" si="26"/>
        <v>0</v>
      </c>
      <c r="BH170" s="154">
        <f t="shared" si="27"/>
        <v>0</v>
      </c>
      <c r="BI170" s="154">
        <f t="shared" si="28"/>
        <v>0</v>
      </c>
      <c r="BJ170" s="18" t="s">
        <v>20</v>
      </c>
      <c r="BK170" s="154">
        <f t="shared" si="29"/>
        <v>0</v>
      </c>
      <c r="BL170" s="18" t="s">
        <v>241</v>
      </c>
      <c r="BM170" s="18" t="s">
        <v>1205</v>
      </c>
    </row>
    <row r="171" spans="2:65" s="1" customFormat="1" ht="31.5" customHeight="1">
      <c r="B171" s="145"/>
      <c r="C171" s="146" t="s">
        <v>331</v>
      </c>
      <c r="D171" s="146" t="s">
        <v>183</v>
      </c>
      <c r="E171" s="147" t="s">
        <v>409</v>
      </c>
      <c r="F171" s="219" t="s">
        <v>410</v>
      </c>
      <c r="G171" s="219"/>
      <c r="H171" s="219"/>
      <c r="I171" s="219"/>
      <c r="J171" s="148" t="s">
        <v>257</v>
      </c>
      <c r="K171" s="149">
        <v>518</v>
      </c>
      <c r="L171" s="220"/>
      <c r="M171" s="220"/>
      <c r="N171" s="220">
        <f t="shared" si="20"/>
        <v>0</v>
      </c>
      <c r="O171" s="220"/>
      <c r="P171" s="220"/>
      <c r="Q171" s="220"/>
      <c r="R171" s="150"/>
      <c r="T171" s="151" t="s">
        <v>5</v>
      </c>
      <c r="U171" s="41" t="s">
        <v>39</v>
      </c>
      <c r="V171" s="152">
        <v>0.09</v>
      </c>
      <c r="W171" s="152">
        <f t="shared" si="21"/>
        <v>46.62</v>
      </c>
      <c r="X171" s="152">
        <v>0</v>
      </c>
      <c r="Y171" s="152">
        <f t="shared" si="22"/>
        <v>0</v>
      </c>
      <c r="Z171" s="152">
        <v>0</v>
      </c>
      <c r="AA171" s="153">
        <f t="shared" si="23"/>
        <v>0</v>
      </c>
      <c r="AR171" s="18" t="s">
        <v>187</v>
      </c>
      <c r="AT171" s="18" t="s">
        <v>183</v>
      </c>
      <c r="AU171" s="18" t="s">
        <v>85</v>
      </c>
      <c r="AY171" s="18" t="s">
        <v>182</v>
      </c>
      <c r="BE171" s="154">
        <f t="shared" si="24"/>
        <v>0</v>
      </c>
      <c r="BF171" s="154">
        <f t="shared" si="25"/>
        <v>0</v>
      </c>
      <c r="BG171" s="154">
        <f t="shared" si="26"/>
        <v>0</v>
      </c>
      <c r="BH171" s="154">
        <f t="shared" si="27"/>
        <v>0</v>
      </c>
      <c r="BI171" s="154">
        <f t="shared" si="28"/>
        <v>0</v>
      </c>
      <c r="BJ171" s="18" t="s">
        <v>20</v>
      </c>
      <c r="BK171" s="154">
        <f t="shared" si="29"/>
        <v>0</v>
      </c>
      <c r="BL171" s="18" t="s">
        <v>187</v>
      </c>
      <c r="BM171" s="18" t="s">
        <v>1206</v>
      </c>
    </row>
    <row r="172" spans="2:65" s="1" customFormat="1" ht="31.5" customHeight="1">
      <c r="B172" s="145"/>
      <c r="C172" s="146" t="s">
        <v>335</v>
      </c>
      <c r="D172" s="146" t="s">
        <v>183</v>
      </c>
      <c r="E172" s="147" t="s">
        <v>413</v>
      </c>
      <c r="F172" s="219" t="s">
        <v>414</v>
      </c>
      <c r="G172" s="219"/>
      <c r="H172" s="219"/>
      <c r="I172" s="219"/>
      <c r="J172" s="148" t="s">
        <v>257</v>
      </c>
      <c r="K172" s="149">
        <v>518</v>
      </c>
      <c r="L172" s="220"/>
      <c r="M172" s="220"/>
      <c r="N172" s="220">
        <f t="shared" si="20"/>
        <v>0</v>
      </c>
      <c r="O172" s="220"/>
      <c r="P172" s="220"/>
      <c r="Q172" s="220"/>
      <c r="R172" s="150"/>
      <c r="T172" s="151" t="s">
        <v>5</v>
      </c>
      <c r="U172" s="41" t="s">
        <v>39</v>
      </c>
      <c r="V172" s="152">
        <v>0.11</v>
      </c>
      <c r="W172" s="152">
        <f t="shared" si="21"/>
        <v>56.98</v>
      </c>
      <c r="X172" s="152">
        <v>0</v>
      </c>
      <c r="Y172" s="152">
        <f t="shared" si="22"/>
        <v>0</v>
      </c>
      <c r="Z172" s="152">
        <v>0</v>
      </c>
      <c r="AA172" s="153">
        <f t="shared" si="23"/>
        <v>0</v>
      </c>
      <c r="AR172" s="18" t="s">
        <v>241</v>
      </c>
      <c r="AT172" s="18" t="s">
        <v>183</v>
      </c>
      <c r="AU172" s="18" t="s">
        <v>85</v>
      </c>
      <c r="AY172" s="18" t="s">
        <v>182</v>
      </c>
      <c r="BE172" s="154">
        <f t="shared" si="24"/>
        <v>0</v>
      </c>
      <c r="BF172" s="154">
        <f t="shared" si="25"/>
        <v>0</v>
      </c>
      <c r="BG172" s="154">
        <f t="shared" si="26"/>
        <v>0</v>
      </c>
      <c r="BH172" s="154">
        <f t="shared" si="27"/>
        <v>0</v>
      </c>
      <c r="BI172" s="154">
        <f t="shared" si="28"/>
        <v>0</v>
      </c>
      <c r="BJ172" s="18" t="s">
        <v>20</v>
      </c>
      <c r="BK172" s="154">
        <f t="shared" si="29"/>
        <v>0</v>
      </c>
      <c r="BL172" s="18" t="s">
        <v>241</v>
      </c>
      <c r="BM172" s="18" t="s">
        <v>1207</v>
      </c>
    </row>
    <row r="173" spans="2:65" s="1" customFormat="1" ht="22.5" customHeight="1">
      <c r="B173" s="145"/>
      <c r="C173" s="155" t="s">
        <v>339</v>
      </c>
      <c r="D173" s="155" t="s">
        <v>327</v>
      </c>
      <c r="E173" s="156" t="s">
        <v>417</v>
      </c>
      <c r="F173" s="226" t="s">
        <v>418</v>
      </c>
      <c r="G173" s="226"/>
      <c r="H173" s="226"/>
      <c r="I173" s="226"/>
      <c r="J173" s="157" t="s">
        <v>257</v>
      </c>
      <c r="K173" s="158">
        <v>1142.19</v>
      </c>
      <c r="L173" s="227"/>
      <c r="M173" s="227"/>
      <c r="N173" s="227">
        <f t="shared" si="20"/>
        <v>0</v>
      </c>
      <c r="O173" s="220"/>
      <c r="P173" s="220"/>
      <c r="Q173" s="220"/>
      <c r="R173" s="150"/>
      <c r="T173" s="151" t="s">
        <v>5</v>
      </c>
      <c r="U173" s="41" t="s">
        <v>39</v>
      </c>
      <c r="V173" s="152">
        <v>0</v>
      </c>
      <c r="W173" s="152">
        <f t="shared" si="21"/>
        <v>0</v>
      </c>
      <c r="X173" s="152">
        <v>2.9E-4</v>
      </c>
      <c r="Y173" s="152">
        <f t="shared" si="22"/>
        <v>0.3312351</v>
      </c>
      <c r="Z173" s="152">
        <v>0</v>
      </c>
      <c r="AA173" s="153">
        <f t="shared" si="23"/>
        <v>0</v>
      </c>
      <c r="AR173" s="18" t="s">
        <v>306</v>
      </c>
      <c r="AT173" s="18" t="s">
        <v>327</v>
      </c>
      <c r="AU173" s="18" t="s">
        <v>85</v>
      </c>
      <c r="AY173" s="18" t="s">
        <v>182</v>
      </c>
      <c r="BE173" s="154">
        <f t="shared" si="24"/>
        <v>0</v>
      </c>
      <c r="BF173" s="154">
        <f t="shared" si="25"/>
        <v>0</v>
      </c>
      <c r="BG173" s="154">
        <f t="shared" si="26"/>
        <v>0</v>
      </c>
      <c r="BH173" s="154">
        <f t="shared" si="27"/>
        <v>0</v>
      </c>
      <c r="BI173" s="154">
        <f t="shared" si="28"/>
        <v>0</v>
      </c>
      <c r="BJ173" s="18" t="s">
        <v>20</v>
      </c>
      <c r="BK173" s="154">
        <f t="shared" si="29"/>
        <v>0</v>
      </c>
      <c r="BL173" s="18" t="s">
        <v>241</v>
      </c>
      <c r="BM173" s="18" t="s">
        <v>1208</v>
      </c>
    </row>
    <row r="174" spans="2:65" s="1" customFormat="1" ht="31.5" customHeight="1">
      <c r="B174" s="145"/>
      <c r="C174" s="146" t="s">
        <v>343</v>
      </c>
      <c r="D174" s="146" t="s">
        <v>183</v>
      </c>
      <c r="E174" s="147" t="s">
        <v>1209</v>
      </c>
      <c r="F174" s="219" t="s">
        <v>1210</v>
      </c>
      <c r="G174" s="219"/>
      <c r="H174" s="219"/>
      <c r="I174" s="219"/>
      <c r="J174" s="148" t="s">
        <v>248</v>
      </c>
      <c r="K174" s="149">
        <v>2.052</v>
      </c>
      <c r="L174" s="220"/>
      <c r="M174" s="220"/>
      <c r="N174" s="220">
        <f t="shared" si="20"/>
        <v>0</v>
      </c>
      <c r="O174" s="220"/>
      <c r="P174" s="220"/>
      <c r="Q174" s="220"/>
      <c r="R174" s="150"/>
      <c r="T174" s="151" t="s">
        <v>5</v>
      </c>
      <c r="U174" s="41" t="s">
        <v>39</v>
      </c>
      <c r="V174" s="152">
        <v>1.5669999999999999</v>
      </c>
      <c r="W174" s="152">
        <f t="shared" si="21"/>
        <v>3.215484</v>
      </c>
      <c r="X174" s="152">
        <v>0</v>
      </c>
      <c r="Y174" s="152">
        <f t="shared" si="22"/>
        <v>0</v>
      </c>
      <c r="Z174" s="152">
        <v>0</v>
      </c>
      <c r="AA174" s="153">
        <f t="shared" si="23"/>
        <v>0</v>
      </c>
      <c r="AR174" s="18" t="s">
        <v>241</v>
      </c>
      <c r="AT174" s="18" t="s">
        <v>183</v>
      </c>
      <c r="AU174" s="18" t="s">
        <v>85</v>
      </c>
      <c r="AY174" s="18" t="s">
        <v>182</v>
      </c>
      <c r="BE174" s="154">
        <f t="shared" si="24"/>
        <v>0</v>
      </c>
      <c r="BF174" s="154">
        <f t="shared" si="25"/>
        <v>0</v>
      </c>
      <c r="BG174" s="154">
        <f t="shared" si="26"/>
        <v>0</v>
      </c>
      <c r="BH174" s="154">
        <f t="shared" si="27"/>
        <v>0</v>
      </c>
      <c r="BI174" s="154">
        <f t="shared" si="28"/>
        <v>0</v>
      </c>
      <c r="BJ174" s="18" t="s">
        <v>20</v>
      </c>
      <c r="BK174" s="154">
        <f t="shared" si="29"/>
        <v>0</v>
      </c>
      <c r="BL174" s="18" t="s">
        <v>241</v>
      </c>
      <c r="BM174" s="18" t="s">
        <v>1211</v>
      </c>
    </row>
    <row r="175" spans="2:65" s="10" customFormat="1" ht="29.85" customHeight="1">
      <c r="B175" s="134"/>
      <c r="C175" s="135"/>
      <c r="D175" s="144" t="s">
        <v>163</v>
      </c>
      <c r="E175" s="144"/>
      <c r="F175" s="144"/>
      <c r="G175" s="144"/>
      <c r="H175" s="144"/>
      <c r="I175" s="144"/>
      <c r="J175" s="144"/>
      <c r="K175" s="144"/>
      <c r="L175" s="144"/>
      <c r="M175" s="144"/>
      <c r="N175" s="228">
        <f>BK175</f>
        <v>0</v>
      </c>
      <c r="O175" s="229"/>
      <c r="P175" s="229"/>
      <c r="Q175" s="229"/>
      <c r="R175" s="137"/>
      <c r="T175" s="138"/>
      <c r="U175" s="135"/>
      <c r="V175" s="135"/>
      <c r="W175" s="139">
        <f>W176</f>
        <v>0</v>
      </c>
      <c r="X175" s="135"/>
      <c r="Y175" s="139">
        <f>Y176</f>
        <v>0</v>
      </c>
      <c r="Z175" s="135"/>
      <c r="AA175" s="140">
        <f>AA176</f>
        <v>0</v>
      </c>
      <c r="AR175" s="141" t="s">
        <v>85</v>
      </c>
      <c r="AT175" s="142" t="s">
        <v>73</v>
      </c>
      <c r="AU175" s="142" t="s">
        <v>20</v>
      </c>
      <c r="AY175" s="141" t="s">
        <v>182</v>
      </c>
      <c r="BK175" s="143">
        <f>BK176</f>
        <v>0</v>
      </c>
    </row>
    <row r="176" spans="2:65" s="1" customFormat="1" ht="31.5" customHeight="1">
      <c r="B176" s="145"/>
      <c r="C176" s="146" t="s">
        <v>347</v>
      </c>
      <c r="D176" s="146" t="s">
        <v>183</v>
      </c>
      <c r="E176" s="147" t="s">
        <v>577</v>
      </c>
      <c r="F176" s="219" t="s">
        <v>1212</v>
      </c>
      <c r="G176" s="219"/>
      <c r="H176" s="219"/>
      <c r="I176" s="219"/>
      <c r="J176" s="148" t="s">
        <v>445</v>
      </c>
      <c r="K176" s="149">
        <v>81.099999999999994</v>
      </c>
      <c r="L176" s="220"/>
      <c r="M176" s="220"/>
      <c r="N176" s="220">
        <f>ROUND(L176*K176,2)</f>
        <v>0</v>
      </c>
      <c r="O176" s="220"/>
      <c r="P176" s="220"/>
      <c r="Q176" s="220"/>
      <c r="R176" s="150"/>
      <c r="T176" s="151" t="s">
        <v>5</v>
      </c>
      <c r="U176" s="41" t="s">
        <v>39</v>
      </c>
      <c r="V176" s="152">
        <v>0</v>
      </c>
      <c r="W176" s="152">
        <f>V176*K176</f>
        <v>0</v>
      </c>
      <c r="X176" s="152">
        <v>0</v>
      </c>
      <c r="Y176" s="152">
        <f>X176*K176</f>
        <v>0</v>
      </c>
      <c r="Z176" s="152">
        <v>0</v>
      </c>
      <c r="AA176" s="153">
        <f>Z176*K176</f>
        <v>0</v>
      </c>
      <c r="AR176" s="18" t="s">
        <v>241</v>
      </c>
      <c r="AT176" s="18" t="s">
        <v>183</v>
      </c>
      <c r="AU176" s="18" t="s">
        <v>85</v>
      </c>
      <c r="AY176" s="18" t="s">
        <v>182</v>
      </c>
      <c r="BE176" s="154">
        <f>IF(U176="základní",N176,0)</f>
        <v>0</v>
      </c>
      <c r="BF176" s="154">
        <f>IF(U176="snížená",N176,0)</f>
        <v>0</v>
      </c>
      <c r="BG176" s="154">
        <f>IF(U176="zákl. přenesená",N176,0)</f>
        <v>0</v>
      </c>
      <c r="BH176" s="154">
        <f>IF(U176="sníž. přenesená",N176,0)</f>
        <v>0</v>
      </c>
      <c r="BI176" s="154">
        <f>IF(U176="nulová",N176,0)</f>
        <v>0</v>
      </c>
      <c r="BJ176" s="18" t="s">
        <v>20</v>
      </c>
      <c r="BK176" s="154">
        <f>ROUND(L176*K176,2)</f>
        <v>0</v>
      </c>
      <c r="BL176" s="18" t="s">
        <v>241</v>
      </c>
      <c r="BM176" s="18" t="s">
        <v>1213</v>
      </c>
    </row>
    <row r="177" spans="2:65" s="10" customFormat="1" ht="29.85" customHeight="1">
      <c r="B177" s="134"/>
      <c r="C177" s="135"/>
      <c r="D177" s="144" t="s">
        <v>1126</v>
      </c>
      <c r="E177" s="144"/>
      <c r="F177" s="144"/>
      <c r="G177" s="144"/>
      <c r="H177" s="144"/>
      <c r="I177" s="144"/>
      <c r="J177" s="144"/>
      <c r="K177" s="144"/>
      <c r="L177" s="144"/>
      <c r="M177" s="144"/>
      <c r="N177" s="228">
        <f>BK177</f>
        <v>0</v>
      </c>
      <c r="O177" s="229"/>
      <c r="P177" s="229"/>
      <c r="Q177" s="229"/>
      <c r="R177" s="137"/>
      <c r="T177" s="138"/>
      <c r="U177" s="135"/>
      <c r="V177" s="135"/>
      <c r="W177" s="139">
        <f>W178</f>
        <v>0</v>
      </c>
      <c r="X177" s="135"/>
      <c r="Y177" s="139">
        <f>Y178</f>
        <v>0</v>
      </c>
      <c r="Z177" s="135"/>
      <c r="AA177" s="140">
        <f>AA178</f>
        <v>0</v>
      </c>
      <c r="AR177" s="141" t="s">
        <v>85</v>
      </c>
      <c r="AT177" s="142" t="s">
        <v>73</v>
      </c>
      <c r="AU177" s="142" t="s">
        <v>20</v>
      </c>
      <c r="AY177" s="141" t="s">
        <v>182</v>
      </c>
      <c r="BK177" s="143">
        <f>BK178</f>
        <v>0</v>
      </c>
    </row>
    <row r="178" spans="2:65" s="1" customFormat="1" ht="22.5" customHeight="1">
      <c r="B178" s="145"/>
      <c r="C178" s="146" t="s">
        <v>351</v>
      </c>
      <c r="D178" s="146" t="s">
        <v>183</v>
      </c>
      <c r="E178" s="147" t="s">
        <v>1214</v>
      </c>
      <c r="F178" s="219" t="s">
        <v>1215</v>
      </c>
      <c r="G178" s="219"/>
      <c r="H178" s="219"/>
      <c r="I178" s="219"/>
      <c r="J178" s="148" t="s">
        <v>257</v>
      </c>
      <c r="K178" s="149">
        <v>718.33</v>
      </c>
      <c r="L178" s="220"/>
      <c r="M178" s="220"/>
      <c r="N178" s="220">
        <f>ROUND(L178*K178,2)</f>
        <v>0</v>
      </c>
      <c r="O178" s="220"/>
      <c r="P178" s="220"/>
      <c r="Q178" s="220"/>
      <c r="R178" s="150"/>
      <c r="T178" s="151" t="s">
        <v>5</v>
      </c>
      <c r="U178" s="41" t="s">
        <v>39</v>
      </c>
      <c r="V178" s="152">
        <v>0</v>
      </c>
      <c r="W178" s="152">
        <f>V178*K178</f>
        <v>0</v>
      </c>
      <c r="X178" s="152">
        <v>0</v>
      </c>
      <c r="Y178" s="152">
        <f>X178*K178</f>
        <v>0</v>
      </c>
      <c r="Z178" s="152">
        <v>0</v>
      </c>
      <c r="AA178" s="153">
        <f>Z178*K178</f>
        <v>0</v>
      </c>
      <c r="AR178" s="18" t="s">
        <v>241</v>
      </c>
      <c r="AT178" s="18" t="s">
        <v>183</v>
      </c>
      <c r="AU178" s="18" t="s">
        <v>85</v>
      </c>
      <c r="AY178" s="18" t="s">
        <v>182</v>
      </c>
      <c r="BE178" s="154">
        <f>IF(U178="základní",N178,0)</f>
        <v>0</v>
      </c>
      <c r="BF178" s="154">
        <f>IF(U178="snížená",N178,0)</f>
        <v>0</v>
      </c>
      <c r="BG178" s="154">
        <f>IF(U178="zákl. přenesená",N178,0)</f>
        <v>0</v>
      </c>
      <c r="BH178" s="154">
        <f>IF(U178="sníž. přenesená",N178,0)</f>
        <v>0</v>
      </c>
      <c r="BI178" s="154">
        <f>IF(U178="nulová",N178,0)</f>
        <v>0</v>
      </c>
      <c r="BJ178" s="18" t="s">
        <v>20</v>
      </c>
      <c r="BK178" s="154">
        <f>ROUND(L178*K178,2)</f>
        <v>0</v>
      </c>
      <c r="BL178" s="18" t="s">
        <v>241</v>
      </c>
      <c r="BM178" s="18" t="s">
        <v>1216</v>
      </c>
    </row>
    <row r="179" spans="2:65" s="10" customFormat="1" ht="37.35" customHeight="1">
      <c r="B179" s="134"/>
      <c r="C179" s="135"/>
      <c r="D179" s="136" t="s">
        <v>165</v>
      </c>
      <c r="E179" s="136"/>
      <c r="F179" s="136"/>
      <c r="G179" s="136"/>
      <c r="H179" s="136"/>
      <c r="I179" s="136"/>
      <c r="J179" s="136"/>
      <c r="K179" s="136"/>
      <c r="L179" s="136"/>
      <c r="M179" s="136"/>
      <c r="N179" s="231">
        <f>BK179</f>
        <v>0</v>
      </c>
      <c r="O179" s="232"/>
      <c r="P179" s="232"/>
      <c r="Q179" s="232"/>
      <c r="R179" s="137"/>
      <c r="T179" s="138"/>
      <c r="U179" s="135"/>
      <c r="V179" s="135"/>
      <c r="W179" s="139">
        <f>W180</f>
        <v>0</v>
      </c>
      <c r="X179" s="135"/>
      <c r="Y179" s="139">
        <f>Y180</f>
        <v>0</v>
      </c>
      <c r="Z179" s="135"/>
      <c r="AA179" s="140">
        <f>AA180</f>
        <v>0</v>
      </c>
      <c r="AR179" s="141" t="s">
        <v>199</v>
      </c>
      <c r="AT179" s="142" t="s">
        <v>73</v>
      </c>
      <c r="AU179" s="142" t="s">
        <v>74</v>
      </c>
      <c r="AY179" s="141" t="s">
        <v>182</v>
      </c>
      <c r="BK179" s="143">
        <f>BK180</f>
        <v>0</v>
      </c>
    </row>
    <row r="180" spans="2:65" s="10" customFormat="1" ht="19.899999999999999" customHeight="1">
      <c r="B180" s="134"/>
      <c r="C180" s="135"/>
      <c r="D180" s="144" t="s">
        <v>166</v>
      </c>
      <c r="E180" s="144"/>
      <c r="F180" s="144"/>
      <c r="G180" s="144"/>
      <c r="H180" s="144"/>
      <c r="I180" s="144"/>
      <c r="J180" s="144"/>
      <c r="K180" s="144"/>
      <c r="L180" s="144"/>
      <c r="M180" s="144"/>
      <c r="N180" s="224">
        <f>BK180</f>
        <v>0</v>
      </c>
      <c r="O180" s="225"/>
      <c r="P180" s="225"/>
      <c r="Q180" s="225"/>
      <c r="R180" s="137"/>
      <c r="T180" s="138"/>
      <c r="U180" s="135"/>
      <c r="V180" s="135"/>
      <c r="W180" s="139">
        <f>W181</f>
        <v>0</v>
      </c>
      <c r="X180" s="135"/>
      <c r="Y180" s="139">
        <f>Y181</f>
        <v>0</v>
      </c>
      <c r="Z180" s="135"/>
      <c r="AA180" s="140">
        <f>AA181</f>
        <v>0</v>
      </c>
      <c r="AR180" s="141" t="s">
        <v>199</v>
      </c>
      <c r="AT180" s="142" t="s">
        <v>73</v>
      </c>
      <c r="AU180" s="142" t="s">
        <v>20</v>
      </c>
      <c r="AY180" s="141" t="s">
        <v>182</v>
      </c>
      <c r="BK180" s="143">
        <f>BK181</f>
        <v>0</v>
      </c>
    </row>
    <row r="181" spans="2:65" s="1" customFormat="1" ht="22.5" customHeight="1">
      <c r="B181" s="145"/>
      <c r="C181" s="146" t="s">
        <v>355</v>
      </c>
      <c r="D181" s="146" t="s">
        <v>183</v>
      </c>
      <c r="E181" s="147" t="s">
        <v>616</v>
      </c>
      <c r="F181" s="219" t="s">
        <v>617</v>
      </c>
      <c r="G181" s="219"/>
      <c r="H181" s="219"/>
      <c r="I181" s="219"/>
      <c r="J181" s="148" t="s">
        <v>528</v>
      </c>
      <c r="K181" s="149">
        <v>2.5</v>
      </c>
      <c r="L181" s="220"/>
      <c r="M181" s="220"/>
      <c r="N181" s="220">
        <f>ROUND(L181*K181,2)</f>
        <v>0</v>
      </c>
      <c r="O181" s="220"/>
      <c r="P181" s="220"/>
      <c r="Q181" s="220"/>
      <c r="R181" s="150"/>
      <c r="T181" s="151" t="s">
        <v>5</v>
      </c>
      <c r="U181" s="159" t="s">
        <v>39</v>
      </c>
      <c r="V181" s="160">
        <v>0</v>
      </c>
      <c r="W181" s="160">
        <f>V181*K181</f>
        <v>0</v>
      </c>
      <c r="X181" s="160">
        <v>0</v>
      </c>
      <c r="Y181" s="160">
        <f>X181*K181</f>
        <v>0</v>
      </c>
      <c r="Z181" s="160">
        <v>0</v>
      </c>
      <c r="AA181" s="161">
        <f>Z181*K181</f>
        <v>0</v>
      </c>
      <c r="AR181" s="18" t="s">
        <v>618</v>
      </c>
      <c r="AT181" s="18" t="s">
        <v>183</v>
      </c>
      <c r="AU181" s="18" t="s">
        <v>85</v>
      </c>
      <c r="AY181" s="18" t="s">
        <v>182</v>
      </c>
      <c r="BE181" s="154">
        <f>IF(U181="základní",N181,0)</f>
        <v>0</v>
      </c>
      <c r="BF181" s="154">
        <f>IF(U181="snížená",N181,0)</f>
        <v>0</v>
      </c>
      <c r="BG181" s="154">
        <f>IF(U181="zákl. přenesená",N181,0)</f>
        <v>0</v>
      </c>
      <c r="BH181" s="154">
        <f>IF(U181="sníž. přenesená",N181,0)</f>
        <v>0</v>
      </c>
      <c r="BI181" s="154">
        <f>IF(U181="nulová",N181,0)</f>
        <v>0</v>
      </c>
      <c r="BJ181" s="18" t="s">
        <v>20</v>
      </c>
      <c r="BK181" s="154">
        <f>ROUND(L181*K181,2)</f>
        <v>0</v>
      </c>
      <c r="BL181" s="18" t="s">
        <v>618</v>
      </c>
      <c r="BM181" s="18" t="s">
        <v>1217</v>
      </c>
    </row>
    <row r="182" spans="2:65" s="1" customFormat="1" ht="6.95" customHeight="1">
      <c r="B182" s="56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8"/>
    </row>
  </sheetData>
  <mergeCells count="212">
    <mergeCell ref="H1:K1"/>
    <mergeCell ref="S2:AC2"/>
    <mergeCell ref="F181:I181"/>
    <mergeCell ref="L181:M181"/>
    <mergeCell ref="N181:Q181"/>
    <mergeCell ref="N124:Q124"/>
    <mergeCell ref="N125:Q125"/>
    <mergeCell ref="N126:Q126"/>
    <mergeCell ref="N142:Q142"/>
    <mergeCell ref="N149:Q149"/>
    <mergeCell ref="N154:Q154"/>
    <mergeCell ref="N160:Q160"/>
    <mergeCell ref="N165:Q165"/>
    <mergeCell ref="N167:Q167"/>
    <mergeCell ref="N168:Q168"/>
    <mergeCell ref="N175:Q175"/>
    <mergeCell ref="N177:Q177"/>
    <mergeCell ref="N179:Q179"/>
    <mergeCell ref="N180:Q180"/>
    <mergeCell ref="F174:I174"/>
    <mergeCell ref="L174:M174"/>
    <mergeCell ref="N174:Q174"/>
    <mergeCell ref="F176:I176"/>
    <mergeCell ref="L176:M176"/>
    <mergeCell ref="N176:Q176"/>
    <mergeCell ref="F178:I178"/>
    <mergeCell ref="L178:M178"/>
    <mergeCell ref="N178:Q178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66:I166"/>
    <mergeCell ref="L166:M166"/>
    <mergeCell ref="N166:Q166"/>
    <mergeCell ref="F169:I169"/>
    <mergeCell ref="L169:M169"/>
    <mergeCell ref="N169:Q169"/>
    <mergeCell ref="F170:I170"/>
    <mergeCell ref="L170:M170"/>
    <mergeCell ref="N170:Q170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58:I158"/>
    <mergeCell ref="L158:M158"/>
    <mergeCell ref="N158:Q158"/>
    <mergeCell ref="F159:I159"/>
    <mergeCell ref="L159:M159"/>
    <mergeCell ref="N159:Q159"/>
    <mergeCell ref="F161:I161"/>
    <mergeCell ref="L161:M161"/>
    <mergeCell ref="N161:Q161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47:I147"/>
    <mergeCell ref="L147:M147"/>
    <mergeCell ref="N147:Q147"/>
    <mergeCell ref="F148:I148"/>
    <mergeCell ref="L148:M148"/>
    <mergeCell ref="N148:Q148"/>
    <mergeCell ref="F150:I150"/>
    <mergeCell ref="L150:M150"/>
    <mergeCell ref="N150:Q150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0:I140"/>
    <mergeCell ref="L140:M140"/>
    <mergeCell ref="N140:Q140"/>
    <mergeCell ref="F141:I141"/>
    <mergeCell ref="L141:M141"/>
    <mergeCell ref="N141:Q141"/>
    <mergeCell ref="F143:I143"/>
    <mergeCell ref="L143:M143"/>
    <mergeCell ref="N143:Q143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15:P115"/>
    <mergeCell ref="F116:P116"/>
    <mergeCell ref="M118:P118"/>
    <mergeCell ref="M120:Q120"/>
    <mergeCell ref="M121:Q121"/>
    <mergeCell ref="F123:I123"/>
    <mergeCell ref="L123:M123"/>
    <mergeCell ref="N123:Q123"/>
    <mergeCell ref="F127:I127"/>
    <mergeCell ref="L127:M127"/>
    <mergeCell ref="N127:Q127"/>
    <mergeCell ref="N98:Q98"/>
    <mergeCell ref="N99:Q99"/>
    <mergeCell ref="N100:Q100"/>
    <mergeCell ref="N101:Q101"/>
    <mergeCell ref="N102:Q102"/>
    <mergeCell ref="N104:Q104"/>
    <mergeCell ref="L106:Q106"/>
    <mergeCell ref="C112:Q112"/>
    <mergeCell ref="F114:P114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hyperlinks>
    <hyperlink ref="F1:G1" location="C2" display="1) Krycí list rozpočtu"/>
    <hyperlink ref="H1:K1" location="C87" display="2) Rekapitulace rozpočtu"/>
    <hyperlink ref="L1" location="C123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59"/>
  <sheetViews>
    <sheetView showGridLines="0" workbookViewId="0">
      <pane ySplit="1" topLeftCell="A138" activePane="bottomLeft" state="frozen"/>
      <selection pane="bottomLeft" activeCell="L125" sqref="L125:M159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0"/>
      <c r="B1" s="12"/>
      <c r="C1" s="12"/>
      <c r="D1" s="13" t="s">
        <v>1</v>
      </c>
      <c r="E1" s="12"/>
      <c r="F1" s="14" t="s">
        <v>130</v>
      </c>
      <c r="G1" s="14"/>
      <c r="H1" s="230" t="s">
        <v>131</v>
      </c>
      <c r="I1" s="230"/>
      <c r="J1" s="230"/>
      <c r="K1" s="230"/>
      <c r="L1" s="14" t="s">
        <v>132</v>
      </c>
      <c r="M1" s="12"/>
      <c r="N1" s="12"/>
      <c r="O1" s="13" t="s">
        <v>133</v>
      </c>
      <c r="P1" s="12"/>
      <c r="Q1" s="12"/>
      <c r="R1" s="12"/>
      <c r="S1" s="14" t="s">
        <v>134</v>
      </c>
      <c r="T1" s="14"/>
      <c r="U1" s="110"/>
      <c r="V1" s="11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50000000000003" customHeight="1">
      <c r="C2" s="162" t="s">
        <v>7</v>
      </c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S2" s="201" t="s">
        <v>8</v>
      </c>
      <c r="T2" s="202"/>
      <c r="U2" s="202"/>
      <c r="V2" s="202"/>
      <c r="W2" s="202"/>
      <c r="X2" s="202"/>
      <c r="Y2" s="202"/>
      <c r="Z2" s="202"/>
      <c r="AA2" s="202"/>
      <c r="AB2" s="202"/>
      <c r="AC2" s="202"/>
      <c r="AT2" s="18" t="s">
        <v>102</v>
      </c>
    </row>
    <row r="3" spans="1:6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85</v>
      </c>
    </row>
    <row r="4" spans="1:66" ht="36.950000000000003" customHeight="1">
      <c r="B4" s="22"/>
      <c r="C4" s="164" t="s">
        <v>135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23"/>
      <c r="T4" s="24" t="s">
        <v>13</v>
      </c>
      <c r="AT4" s="18" t="s">
        <v>6</v>
      </c>
    </row>
    <row r="5" spans="1:66" ht="6.95" customHeight="1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1:66" ht="25.35" customHeight="1">
      <c r="B6" s="22"/>
      <c r="C6" s="25"/>
      <c r="D6" s="29" t="s">
        <v>16</v>
      </c>
      <c r="E6" s="25"/>
      <c r="F6" s="203" t="str">
        <f>'Rekapitulace stavby'!K6</f>
        <v xml:space="preserve">Novostavba produkční stáje, hnojiště, jímky </v>
      </c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5"/>
      <c r="R6" s="23"/>
    </row>
    <row r="7" spans="1:66" ht="25.35" customHeight="1">
      <c r="B7" s="22"/>
      <c r="C7" s="25"/>
      <c r="D7" s="29" t="s">
        <v>136</v>
      </c>
      <c r="E7" s="25"/>
      <c r="F7" s="203" t="s">
        <v>1218</v>
      </c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25"/>
      <c r="R7" s="23"/>
    </row>
    <row r="8" spans="1:66" s="1" customFormat="1" ht="32.85" customHeight="1">
      <c r="B8" s="32"/>
      <c r="C8" s="33"/>
      <c r="D8" s="28" t="s">
        <v>138</v>
      </c>
      <c r="E8" s="33"/>
      <c r="F8" s="168" t="s">
        <v>1219</v>
      </c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33"/>
      <c r="R8" s="34"/>
    </row>
    <row r="9" spans="1:66" s="1" customFormat="1" ht="14.45" customHeight="1">
      <c r="B9" s="32"/>
      <c r="C9" s="33"/>
      <c r="D9" s="29" t="s">
        <v>18</v>
      </c>
      <c r="E9" s="33"/>
      <c r="F9" s="27" t="s">
        <v>5</v>
      </c>
      <c r="G9" s="33"/>
      <c r="H9" s="33"/>
      <c r="I9" s="33"/>
      <c r="J9" s="33"/>
      <c r="K9" s="33"/>
      <c r="L9" s="33"/>
      <c r="M9" s="29" t="s">
        <v>19</v>
      </c>
      <c r="N9" s="33"/>
      <c r="O9" s="27"/>
      <c r="P9" s="33"/>
      <c r="Q9" s="33"/>
      <c r="R9" s="34"/>
    </row>
    <row r="10" spans="1:66" s="1" customFormat="1" ht="14.45" customHeight="1">
      <c r="B10" s="32"/>
      <c r="C10" s="33"/>
      <c r="D10" s="29" t="s">
        <v>21</v>
      </c>
      <c r="E10" s="33"/>
      <c r="F10" s="27" t="s">
        <v>22</v>
      </c>
      <c r="G10" s="33"/>
      <c r="H10" s="33"/>
      <c r="I10" s="33"/>
      <c r="J10" s="33"/>
      <c r="K10" s="33"/>
      <c r="L10" s="33"/>
      <c r="M10" s="29" t="s">
        <v>23</v>
      </c>
      <c r="N10" s="33"/>
      <c r="O10" s="206"/>
      <c r="P10" s="206"/>
      <c r="Q10" s="33"/>
      <c r="R10" s="34"/>
    </row>
    <row r="11" spans="1:66" s="1" customFormat="1" ht="10.9" customHeight="1"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</row>
    <row r="12" spans="1:66" s="1" customFormat="1" ht="14.45" customHeight="1">
      <c r="B12" s="32"/>
      <c r="C12" s="33"/>
      <c r="D12" s="29" t="s">
        <v>26</v>
      </c>
      <c r="E12" s="33"/>
      <c r="F12" s="33"/>
      <c r="G12" s="33"/>
      <c r="H12" s="33"/>
      <c r="I12" s="33"/>
      <c r="J12" s="33"/>
      <c r="K12" s="33"/>
      <c r="L12" s="33"/>
      <c r="M12" s="29" t="s">
        <v>27</v>
      </c>
      <c r="N12" s="33"/>
      <c r="O12" s="166"/>
      <c r="P12" s="166"/>
      <c r="Q12" s="33"/>
      <c r="R12" s="34"/>
    </row>
    <row r="13" spans="1:66" s="1" customFormat="1" ht="18" customHeight="1">
      <c r="B13" s="32"/>
      <c r="C13" s="33"/>
      <c r="D13" s="33"/>
      <c r="E13" s="27" t="str">
        <f>IF('Rekapitulace stavby'!E11="","",'Rekapitulace stavby'!E11)</f>
        <v xml:space="preserve"> </v>
      </c>
      <c r="F13" s="33"/>
      <c r="G13" s="33"/>
      <c r="H13" s="33"/>
      <c r="I13" s="33"/>
      <c r="J13" s="33"/>
      <c r="K13" s="33"/>
      <c r="L13" s="33"/>
      <c r="M13" s="29" t="s">
        <v>29</v>
      </c>
      <c r="N13" s="33"/>
      <c r="O13" s="166"/>
      <c r="P13" s="166"/>
      <c r="Q13" s="33"/>
      <c r="R13" s="34"/>
    </row>
    <row r="14" spans="1:66" s="1" customFormat="1" ht="6.95" customHeight="1"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4"/>
    </row>
    <row r="15" spans="1:66" s="1" customFormat="1" ht="14.45" customHeight="1">
      <c r="B15" s="32"/>
      <c r="C15" s="33"/>
      <c r="D15" s="29" t="s">
        <v>30</v>
      </c>
      <c r="E15" s="33"/>
      <c r="F15" s="33"/>
      <c r="G15" s="33"/>
      <c r="H15" s="33"/>
      <c r="I15" s="33"/>
      <c r="J15" s="33"/>
      <c r="K15" s="33"/>
      <c r="L15" s="33"/>
      <c r="M15" s="29" t="s">
        <v>27</v>
      </c>
      <c r="N15" s="33"/>
      <c r="O15" s="166"/>
      <c r="P15" s="166"/>
      <c r="Q15" s="33"/>
      <c r="R15" s="34"/>
    </row>
    <row r="16" spans="1:66" s="1" customFormat="1" ht="18" customHeight="1">
      <c r="B16" s="32"/>
      <c r="C16" s="33"/>
      <c r="D16" s="33"/>
      <c r="E16" s="27"/>
      <c r="F16" s="33"/>
      <c r="G16" s="33"/>
      <c r="H16" s="33"/>
      <c r="I16" s="33"/>
      <c r="J16" s="33"/>
      <c r="K16" s="33"/>
      <c r="L16" s="33"/>
      <c r="M16" s="29" t="s">
        <v>29</v>
      </c>
      <c r="N16" s="33"/>
      <c r="O16" s="166"/>
      <c r="P16" s="166"/>
      <c r="Q16" s="33"/>
      <c r="R16" s="34"/>
    </row>
    <row r="17" spans="2:18" s="1" customFormat="1" ht="6.95" customHeight="1"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4"/>
    </row>
    <row r="18" spans="2:18" s="1" customFormat="1" ht="14.45" customHeight="1">
      <c r="B18" s="32"/>
      <c r="C18" s="33"/>
      <c r="D18" s="29" t="s">
        <v>31</v>
      </c>
      <c r="E18" s="33"/>
      <c r="F18" s="33"/>
      <c r="G18" s="33"/>
      <c r="H18" s="33"/>
      <c r="I18" s="33"/>
      <c r="J18" s="33"/>
      <c r="K18" s="33"/>
      <c r="L18" s="33"/>
      <c r="M18" s="29" t="s">
        <v>27</v>
      </c>
      <c r="N18" s="33"/>
      <c r="O18" s="166"/>
      <c r="P18" s="166"/>
      <c r="Q18" s="33"/>
      <c r="R18" s="34"/>
    </row>
    <row r="19" spans="2:18" s="1" customFormat="1" ht="18" customHeight="1">
      <c r="B19" s="32"/>
      <c r="C19" s="33"/>
      <c r="D19" s="33"/>
      <c r="E19" s="27" t="str">
        <f>IF('Rekapitulace stavby'!E17="","",'Rekapitulace stavby'!E17)</f>
        <v xml:space="preserve"> </v>
      </c>
      <c r="F19" s="33"/>
      <c r="G19" s="33"/>
      <c r="H19" s="33"/>
      <c r="I19" s="33"/>
      <c r="J19" s="33"/>
      <c r="K19" s="33"/>
      <c r="L19" s="33"/>
      <c r="M19" s="29" t="s">
        <v>29</v>
      </c>
      <c r="N19" s="33"/>
      <c r="O19" s="166"/>
      <c r="P19" s="166"/>
      <c r="Q19" s="33"/>
      <c r="R19" s="34"/>
    </row>
    <row r="20" spans="2:18" s="1" customFormat="1" ht="6.95" customHeight="1"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4"/>
    </row>
    <row r="21" spans="2:18" s="1" customFormat="1" ht="14.45" customHeight="1">
      <c r="B21" s="32"/>
      <c r="C21" s="33"/>
      <c r="D21" s="29" t="s">
        <v>33</v>
      </c>
      <c r="E21" s="33"/>
      <c r="F21" s="33"/>
      <c r="G21" s="33"/>
      <c r="H21" s="33"/>
      <c r="I21" s="33"/>
      <c r="J21" s="33"/>
      <c r="K21" s="33"/>
      <c r="L21" s="33"/>
      <c r="M21" s="29" t="s">
        <v>27</v>
      </c>
      <c r="N21" s="33"/>
      <c r="O21" s="166" t="s">
        <v>5</v>
      </c>
      <c r="P21" s="166"/>
      <c r="Q21" s="33"/>
      <c r="R21" s="34"/>
    </row>
    <row r="22" spans="2:18" s="1" customFormat="1" ht="18" customHeight="1">
      <c r="B22" s="32"/>
      <c r="C22" s="33"/>
      <c r="D22" s="33"/>
      <c r="E22" s="27"/>
      <c r="F22" s="33"/>
      <c r="G22" s="33"/>
      <c r="H22" s="33"/>
      <c r="I22" s="33"/>
      <c r="J22" s="33"/>
      <c r="K22" s="33"/>
      <c r="L22" s="33"/>
      <c r="M22" s="29" t="s">
        <v>29</v>
      </c>
      <c r="N22" s="33"/>
      <c r="O22" s="166" t="s">
        <v>5</v>
      </c>
      <c r="P22" s="166"/>
      <c r="Q22" s="33"/>
      <c r="R22" s="34"/>
    </row>
    <row r="23" spans="2:18" s="1" customFormat="1" ht="6.95" customHeight="1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14.45" customHeight="1">
      <c r="B24" s="32"/>
      <c r="C24" s="33"/>
      <c r="D24" s="29" t="s">
        <v>34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spans="2:18" s="1" customFormat="1" ht="22.5" customHeight="1">
      <c r="B25" s="32"/>
      <c r="C25" s="33"/>
      <c r="D25" s="33"/>
      <c r="E25" s="169" t="s">
        <v>5</v>
      </c>
      <c r="F25" s="169"/>
      <c r="G25" s="169"/>
      <c r="H25" s="169"/>
      <c r="I25" s="169"/>
      <c r="J25" s="169"/>
      <c r="K25" s="169"/>
      <c r="L25" s="169"/>
      <c r="M25" s="33"/>
      <c r="N25" s="33"/>
      <c r="O25" s="33"/>
      <c r="P25" s="33"/>
      <c r="Q25" s="33"/>
      <c r="R25" s="34"/>
    </row>
    <row r="26" spans="2:18" s="1" customFormat="1" ht="6.95" customHeight="1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spans="2:18" s="1" customFormat="1" ht="6.95" customHeight="1">
      <c r="B27" s="32"/>
      <c r="C27" s="33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33"/>
      <c r="R27" s="34"/>
    </row>
    <row r="28" spans="2:18" s="1" customFormat="1" ht="14.45" customHeight="1">
      <c r="B28" s="32"/>
      <c r="C28" s="33"/>
      <c r="D28" s="111" t="s">
        <v>140</v>
      </c>
      <c r="E28" s="33"/>
      <c r="F28" s="33"/>
      <c r="G28" s="33"/>
      <c r="H28" s="33"/>
      <c r="I28" s="33"/>
      <c r="J28" s="33"/>
      <c r="K28" s="33"/>
      <c r="L28" s="33"/>
      <c r="M28" s="170">
        <f>N89</f>
        <v>0</v>
      </c>
      <c r="N28" s="170"/>
      <c r="O28" s="170"/>
      <c r="P28" s="170"/>
      <c r="Q28" s="33"/>
      <c r="R28" s="34"/>
    </row>
    <row r="29" spans="2:18" s="1" customFormat="1" ht="14.45" customHeight="1">
      <c r="B29" s="32"/>
      <c r="C29" s="33"/>
      <c r="D29" s="31" t="s">
        <v>141</v>
      </c>
      <c r="E29" s="33"/>
      <c r="F29" s="33"/>
      <c r="G29" s="33"/>
      <c r="H29" s="33"/>
      <c r="I29" s="33"/>
      <c r="J29" s="33"/>
      <c r="K29" s="33"/>
      <c r="L29" s="33"/>
      <c r="M29" s="170">
        <f>N102</f>
        <v>0</v>
      </c>
      <c r="N29" s="170"/>
      <c r="O29" s="170"/>
      <c r="P29" s="170"/>
      <c r="Q29" s="33"/>
      <c r="R29" s="34"/>
    </row>
    <row r="30" spans="2:18" s="1" customFormat="1" ht="6.95" customHeight="1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4"/>
    </row>
    <row r="31" spans="2:18" s="1" customFormat="1" ht="25.35" customHeight="1">
      <c r="B31" s="32"/>
      <c r="C31" s="33"/>
      <c r="D31" s="112" t="s">
        <v>37</v>
      </c>
      <c r="E31" s="33"/>
      <c r="F31" s="33"/>
      <c r="G31" s="33"/>
      <c r="H31" s="33"/>
      <c r="I31" s="33"/>
      <c r="J31" s="33"/>
      <c r="K31" s="33"/>
      <c r="L31" s="33"/>
      <c r="M31" s="207">
        <f>ROUND(M28+M29,2)</f>
        <v>0</v>
      </c>
      <c r="N31" s="205"/>
      <c r="O31" s="205"/>
      <c r="P31" s="205"/>
      <c r="Q31" s="33"/>
      <c r="R31" s="34"/>
    </row>
    <row r="32" spans="2:18" s="1" customFormat="1" ht="6.95" customHeight="1">
      <c r="B32" s="32"/>
      <c r="C32" s="33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33"/>
      <c r="R32" s="34"/>
    </row>
    <row r="33" spans="2:18" s="1" customFormat="1" ht="14.45" customHeight="1">
      <c r="B33" s="32"/>
      <c r="C33" s="33"/>
      <c r="D33" s="39" t="s">
        <v>38</v>
      </c>
      <c r="E33" s="39" t="s">
        <v>39</v>
      </c>
      <c r="F33" s="40">
        <v>0.21</v>
      </c>
      <c r="G33" s="113" t="s">
        <v>40</v>
      </c>
      <c r="H33" s="208">
        <f>ROUND((SUM(BE102:BE103)+SUM(BE122:BE158)), 2)</f>
        <v>0</v>
      </c>
      <c r="I33" s="205"/>
      <c r="J33" s="205"/>
      <c r="K33" s="33"/>
      <c r="L33" s="33"/>
      <c r="M33" s="208">
        <f>ROUND(ROUND((SUM(BE102:BE103)+SUM(BE122:BE158)), 2)*F33, 2)</f>
        <v>0</v>
      </c>
      <c r="N33" s="205"/>
      <c r="O33" s="205"/>
      <c r="P33" s="205"/>
      <c r="Q33" s="33"/>
      <c r="R33" s="34"/>
    </row>
    <row r="34" spans="2:18" s="1" customFormat="1" ht="14.45" customHeight="1">
      <c r="B34" s="32"/>
      <c r="C34" s="33"/>
      <c r="D34" s="33"/>
      <c r="E34" s="39" t="s">
        <v>41</v>
      </c>
      <c r="F34" s="40">
        <v>0.15</v>
      </c>
      <c r="G34" s="113" t="s">
        <v>40</v>
      </c>
      <c r="H34" s="208">
        <f>ROUND((SUM(BF102:BF103)+SUM(BF122:BF158)), 2)</f>
        <v>0</v>
      </c>
      <c r="I34" s="205"/>
      <c r="J34" s="205"/>
      <c r="K34" s="33"/>
      <c r="L34" s="33"/>
      <c r="M34" s="208">
        <f>ROUND(ROUND((SUM(BF102:BF103)+SUM(BF122:BF158)), 2)*F34, 2)</f>
        <v>0</v>
      </c>
      <c r="N34" s="205"/>
      <c r="O34" s="205"/>
      <c r="P34" s="205"/>
      <c r="Q34" s="33"/>
      <c r="R34" s="34"/>
    </row>
    <row r="35" spans="2:18" s="1" customFormat="1" ht="14.45" hidden="1" customHeight="1">
      <c r="B35" s="32"/>
      <c r="C35" s="33"/>
      <c r="D35" s="33"/>
      <c r="E35" s="39" t="s">
        <v>42</v>
      </c>
      <c r="F35" s="40">
        <v>0.21</v>
      </c>
      <c r="G35" s="113" t="s">
        <v>40</v>
      </c>
      <c r="H35" s="208">
        <f>ROUND((SUM(BG102:BG103)+SUM(BG122:BG158)), 2)</f>
        <v>0</v>
      </c>
      <c r="I35" s="205"/>
      <c r="J35" s="205"/>
      <c r="K35" s="33"/>
      <c r="L35" s="33"/>
      <c r="M35" s="208">
        <v>0</v>
      </c>
      <c r="N35" s="205"/>
      <c r="O35" s="205"/>
      <c r="P35" s="205"/>
      <c r="Q35" s="33"/>
      <c r="R35" s="34"/>
    </row>
    <row r="36" spans="2:18" s="1" customFormat="1" ht="14.45" hidden="1" customHeight="1">
      <c r="B36" s="32"/>
      <c r="C36" s="33"/>
      <c r="D36" s="33"/>
      <c r="E36" s="39" t="s">
        <v>43</v>
      </c>
      <c r="F36" s="40">
        <v>0.15</v>
      </c>
      <c r="G36" s="113" t="s">
        <v>40</v>
      </c>
      <c r="H36" s="208">
        <f>ROUND((SUM(BH102:BH103)+SUM(BH122:BH158)), 2)</f>
        <v>0</v>
      </c>
      <c r="I36" s="205"/>
      <c r="J36" s="205"/>
      <c r="K36" s="33"/>
      <c r="L36" s="33"/>
      <c r="M36" s="208">
        <v>0</v>
      </c>
      <c r="N36" s="205"/>
      <c r="O36" s="205"/>
      <c r="P36" s="205"/>
      <c r="Q36" s="33"/>
      <c r="R36" s="34"/>
    </row>
    <row r="37" spans="2:18" s="1" customFormat="1" ht="14.45" hidden="1" customHeight="1">
      <c r="B37" s="32"/>
      <c r="C37" s="33"/>
      <c r="D37" s="33"/>
      <c r="E37" s="39" t="s">
        <v>44</v>
      </c>
      <c r="F37" s="40">
        <v>0</v>
      </c>
      <c r="G37" s="113" t="s">
        <v>40</v>
      </c>
      <c r="H37" s="208">
        <f>ROUND((SUM(BI102:BI103)+SUM(BI122:BI158)), 2)</f>
        <v>0</v>
      </c>
      <c r="I37" s="205"/>
      <c r="J37" s="205"/>
      <c r="K37" s="33"/>
      <c r="L37" s="33"/>
      <c r="M37" s="208">
        <v>0</v>
      </c>
      <c r="N37" s="205"/>
      <c r="O37" s="205"/>
      <c r="P37" s="205"/>
      <c r="Q37" s="33"/>
      <c r="R37" s="34"/>
    </row>
    <row r="38" spans="2:18" s="1" customFormat="1" ht="6.95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</row>
    <row r="39" spans="2:18" s="1" customFormat="1" ht="25.35" customHeight="1">
      <c r="B39" s="32"/>
      <c r="C39" s="109"/>
      <c r="D39" s="114" t="s">
        <v>45</v>
      </c>
      <c r="E39" s="72"/>
      <c r="F39" s="72"/>
      <c r="G39" s="115" t="s">
        <v>46</v>
      </c>
      <c r="H39" s="116" t="s">
        <v>47</v>
      </c>
      <c r="I39" s="72"/>
      <c r="J39" s="72"/>
      <c r="K39" s="72"/>
      <c r="L39" s="209">
        <f>SUM(M31:M37)</f>
        <v>0</v>
      </c>
      <c r="M39" s="209"/>
      <c r="N39" s="209"/>
      <c r="O39" s="209"/>
      <c r="P39" s="210"/>
      <c r="Q39" s="109"/>
      <c r="R39" s="34"/>
    </row>
    <row r="40" spans="2:18" s="1" customFormat="1" ht="14.45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s="1" customFormat="1" ht="14.45" customHeight="1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4"/>
    </row>
    <row r="42" spans="2:18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s="1" customFormat="1" ht="15">
      <c r="B50" s="32"/>
      <c r="C50" s="33"/>
      <c r="D50" s="47" t="s">
        <v>48</v>
      </c>
      <c r="E50" s="48"/>
      <c r="F50" s="48"/>
      <c r="G50" s="48"/>
      <c r="H50" s="49"/>
      <c r="I50" s="33"/>
      <c r="J50" s="47" t="s">
        <v>49</v>
      </c>
      <c r="K50" s="48"/>
      <c r="L50" s="48"/>
      <c r="M50" s="48"/>
      <c r="N50" s="48"/>
      <c r="O50" s="48"/>
      <c r="P50" s="49"/>
      <c r="Q50" s="33"/>
      <c r="R50" s="34"/>
    </row>
    <row r="51" spans="2:18">
      <c r="B51" s="22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3"/>
    </row>
    <row r="52" spans="2:18">
      <c r="B52" s="22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3"/>
    </row>
    <row r="53" spans="2:18">
      <c r="B53" s="22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3"/>
    </row>
    <row r="54" spans="2:18">
      <c r="B54" s="22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3"/>
    </row>
    <row r="55" spans="2:18">
      <c r="B55" s="22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3"/>
    </row>
    <row r="56" spans="2:18">
      <c r="B56" s="22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3"/>
    </row>
    <row r="57" spans="2:18">
      <c r="B57" s="22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3"/>
    </row>
    <row r="58" spans="2:18">
      <c r="B58" s="22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3"/>
    </row>
    <row r="59" spans="2:18" s="1" customFormat="1" ht="15">
      <c r="B59" s="32"/>
      <c r="C59" s="33"/>
      <c r="D59" s="52" t="s">
        <v>50</v>
      </c>
      <c r="E59" s="53"/>
      <c r="F59" s="53"/>
      <c r="G59" s="54" t="s">
        <v>51</v>
      </c>
      <c r="H59" s="55"/>
      <c r="I59" s="33"/>
      <c r="J59" s="52" t="s">
        <v>50</v>
      </c>
      <c r="K59" s="53"/>
      <c r="L59" s="53"/>
      <c r="M59" s="53"/>
      <c r="N59" s="54" t="s">
        <v>51</v>
      </c>
      <c r="O59" s="53"/>
      <c r="P59" s="55"/>
      <c r="Q59" s="33"/>
      <c r="R59" s="34"/>
    </row>
    <row r="60" spans="2:18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2:18" s="1" customFormat="1" ht="15">
      <c r="B61" s="32"/>
      <c r="C61" s="33"/>
      <c r="D61" s="47" t="s">
        <v>52</v>
      </c>
      <c r="E61" s="48"/>
      <c r="F61" s="48"/>
      <c r="G61" s="48"/>
      <c r="H61" s="49"/>
      <c r="I61" s="33"/>
      <c r="J61" s="47" t="s">
        <v>53</v>
      </c>
      <c r="K61" s="48"/>
      <c r="L61" s="48"/>
      <c r="M61" s="48"/>
      <c r="N61" s="48"/>
      <c r="O61" s="48"/>
      <c r="P61" s="49"/>
      <c r="Q61" s="33"/>
      <c r="R61" s="34"/>
    </row>
    <row r="62" spans="2:18">
      <c r="B62" s="22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3"/>
    </row>
    <row r="63" spans="2:18">
      <c r="B63" s="22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3"/>
    </row>
    <row r="64" spans="2:18">
      <c r="B64" s="22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3"/>
    </row>
    <row r="65" spans="2:18">
      <c r="B65" s="22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3"/>
    </row>
    <row r="66" spans="2:18">
      <c r="B66" s="22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3"/>
    </row>
    <row r="67" spans="2:18">
      <c r="B67" s="22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3"/>
    </row>
    <row r="68" spans="2:18">
      <c r="B68" s="22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3"/>
    </row>
    <row r="69" spans="2:18">
      <c r="B69" s="22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3"/>
    </row>
    <row r="70" spans="2:18" s="1" customFormat="1" ht="15">
      <c r="B70" s="32"/>
      <c r="C70" s="33"/>
      <c r="D70" s="52" t="s">
        <v>50</v>
      </c>
      <c r="E70" s="53"/>
      <c r="F70" s="53"/>
      <c r="G70" s="54" t="s">
        <v>51</v>
      </c>
      <c r="H70" s="55"/>
      <c r="I70" s="33"/>
      <c r="J70" s="52" t="s">
        <v>50</v>
      </c>
      <c r="K70" s="53"/>
      <c r="L70" s="53"/>
      <c r="M70" s="53"/>
      <c r="N70" s="54" t="s">
        <v>51</v>
      </c>
      <c r="O70" s="53"/>
      <c r="P70" s="55"/>
      <c r="Q70" s="33"/>
      <c r="R70" s="34"/>
    </row>
    <row r="71" spans="2:18" s="1" customFormat="1" ht="14.4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9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950000000000003" customHeight="1">
      <c r="B76" s="32"/>
      <c r="C76" s="164" t="s">
        <v>142</v>
      </c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34"/>
    </row>
    <row r="77" spans="2:18" s="1" customFormat="1" ht="6.95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>
      <c r="B78" s="32"/>
      <c r="C78" s="29" t="s">
        <v>16</v>
      </c>
      <c r="D78" s="33"/>
      <c r="E78" s="33"/>
      <c r="F78" s="203" t="str">
        <f>F6</f>
        <v xml:space="preserve">Novostavba produkční stáje, hnojiště, jímky </v>
      </c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33"/>
      <c r="R78" s="34"/>
    </row>
    <row r="79" spans="2:18" ht="30" customHeight="1">
      <c r="B79" s="22"/>
      <c r="C79" s="29" t="s">
        <v>136</v>
      </c>
      <c r="D79" s="25"/>
      <c r="E79" s="25"/>
      <c r="F79" s="203" t="s">
        <v>1218</v>
      </c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25"/>
      <c r="R79" s="23"/>
    </row>
    <row r="80" spans="2:18" s="1" customFormat="1" ht="36.950000000000003" customHeight="1">
      <c r="B80" s="32"/>
      <c r="C80" s="66" t="s">
        <v>138</v>
      </c>
      <c r="D80" s="33"/>
      <c r="E80" s="33"/>
      <c r="F80" s="180" t="str">
        <f>F8</f>
        <v>SO 03-1 - Stavební náklady</v>
      </c>
      <c r="G80" s="205"/>
      <c r="H80" s="205"/>
      <c r="I80" s="205"/>
      <c r="J80" s="205"/>
      <c r="K80" s="205"/>
      <c r="L80" s="205"/>
      <c r="M80" s="205"/>
      <c r="N80" s="205"/>
      <c r="O80" s="205"/>
      <c r="P80" s="205"/>
      <c r="Q80" s="33"/>
      <c r="R80" s="34"/>
    </row>
    <row r="81" spans="2:47" s="1" customFormat="1" ht="6.95" customHeight="1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4"/>
    </row>
    <row r="82" spans="2:47" s="1" customFormat="1" ht="18" customHeight="1">
      <c r="B82" s="32"/>
      <c r="C82" s="29" t="s">
        <v>21</v>
      </c>
      <c r="D82" s="33"/>
      <c r="E82" s="33"/>
      <c r="F82" s="27" t="str">
        <f>F10</f>
        <v>Sedlice</v>
      </c>
      <c r="G82" s="33"/>
      <c r="H82" s="33"/>
      <c r="I82" s="33"/>
      <c r="J82" s="33"/>
      <c r="K82" s="29" t="s">
        <v>23</v>
      </c>
      <c r="L82" s="33"/>
      <c r="M82" s="206" t="str">
        <f>IF(O10="","",O10)</f>
        <v/>
      </c>
      <c r="N82" s="206"/>
      <c r="O82" s="206"/>
      <c r="P82" s="206"/>
      <c r="Q82" s="33"/>
      <c r="R82" s="34"/>
    </row>
    <row r="83" spans="2:47" s="1" customFormat="1" ht="6.95" customHeight="1"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4"/>
    </row>
    <row r="84" spans="2:47" s="1" customFormat="1" ht="15">
      <c r="B84" s="32"/>
      <c r="C84" s="29" t="s">
        <v>26</v>
      </c>
      <c r="D84" s="33"/>
      <c r="E84" s="33"/>
      <c r="F84" s="27" t="str">
        <f>E13</f>
        <v xml:space="preserve"> </v>
      </c>
      <c r="G84" s="33"/>
      <c r="H84" s="33"/>
      <c r="I84" s="33"/>
      <c r="J84" s="33"/>
      <c r="K84" s="29" t="s">
        <v>31</v>
      </c>
      <c r="L84" s="33"/>
      <c r="M84" s="166" t="str">
        <f>E19</f>
        <v xml:space="preserve"> </v>
      </c>
      <c r="N84" s="166"/>
      <c r="O84" s="166"/>
      <c r="P84" s="166"/>
      <c r="Q84" s="166"/>
      <c r="R84" s="34"/>
    </row>
    <row r="85" spans="2:47" s="1" customFormat="1" ht="14.45" customHeight="1">
      <c r="B85" s="32"/>
      <c r="C85" s="29" t="s">
        <v>30</v>
      </c>
      <c r="D85" s="33"/>
      <c r="E85" s="33"/>
      <c r="F85" s="27" t="str">
        <f>IF(E16="","",E16)</f>
        <v/>
      </c>
      <c r="G85" s="33"/>
      <c r="H85" s="33"/>
      <c r="I85" s="33"/>
      <c r="J85" s="33"/>
      <c r="K85" s="29" t="s">
        <v>33</v>
      </c>
      <c r="L85" s="33"/>
      <c r="M85" s="166"/>
      <c r="N85" s="166"/>
      <c r="O85" s="166"/>
      <c r="P85" s="166"/>
      <c r="Q85" s="166"/>
      <c r="R85" s="34"/>
    </row>
    <row r="86" spans="2:47" s="1" customFormat="1" ht="10.35" customHeight="1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4"/>
    </row>
    <row r="87" spans="2:47" s="1" customFormat="1" ht="29.25" customHeight="1">
      <c r="B87" s="32"/>
      <c r="C87" s="211" t="s">
        <v>143</v>
      </c>
      <c r="D87" s="212"/>
      <c r="E87" s="212"/>
      <c r="F87" s="212"/>
      <c r="G87" s="212"/>
      <c r="H87" s="109"/>
      <c r="I87" s="109"/>
      <c r="J87" s="109"/>
      <c r="K87" s="109"/>
      <c r="L87" s="109"/>
      <c r="M87" s="109"/>
      <c r="N87" s="211" t="s">
        <v>144</v>
      </c>
      <c r="O87" s="212"/>
      <c r="P87" s="212"/>
      <c r="Q87" s="212"/>
      <c r="R87" s="34"/>
    </row>
    <row r="88" spans="2:47" s="1" customFormat="1" ht="10.35" customHeight="1"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4"/>
    </row>
    <row r="89" spans="2:47" s="1" customFormat="1" ht="29.25" customHeight="1">
      <c r="B89" s="32"/>
      <c r="C89" s="117" t="s">
        <v>145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199">
        <f>N122</f>
        <v>0</v>
      </c>
      <c r="O89" s="213"/>
      <c r="P89" s="213"/>
      <c r="Q89" s="213"/>
      <c r="R89" s="34"/>
      <c r="AU89" s="18" t="s">
        <v>146</v>
      </c>
    </row>
    <row r="90" spans="2:47" s="7" customFormat="1" ht="24.95" customHeight="1">
      <c r="B90" s="118"/>
      <c r="C90" s="119"/>
      <c r="D90" s="120" t="s">
        <v>147</v>
      </c>
      <c r="E90" s="119"/>
      <c r="F90" s="119"/>
      <c r="G90" s="119"/>
      <c r="H90" s="119"/>
      <c r="I90" s="119"/>
      <c r="J90" s="119"/>
      <c r="K90" s="119"/>
      <c r="L90" s="119"/>
      <c r="M90" s="119"/>
      <c r="N90" s="214">
        <f>N123</f>
        <v>0</v>
      </c>
      <c r="O90" s="215"/>
      <c r="P90" s="215"/>
      <c r="Q90" s="215"/>
      <c r="R90" s="121"/>
    </row>
    <row r="91" spans="2:47" s="8" customFormat="1" ht="19.899999999999999" customHeight="1">
      <c r="B91" s="122"/>
      <c r="C91" s="96"/>
      <c r="D91" s="123" t="s">
        <v>148</v>
      </c>
      <c r="E91" s="96"/>
      <c r="F91" s="96"/>
      <c r="G91" s="96"/>
      <c r="H91" s="96"/>
      <c r="I91" s="96"/>
      <c r="J91" s="96"/>
      <c r="K91" s="96"/>
      <c r="L91" s="96"/>
      <c r="M91" s="96"/>
      <c r="N91" s="195">
        <f>N124</f>
        <v>0</v>
      </c>
      <c r="O91" s="196"/>
      <c r="P91" s="196"/>
      <c r="Q91" s="196"/>
      <c r="R91" s="124"/>
    </row>
    <row r="92" spans="2:47" s="8" customFormat="1" ht="19.899999999999999" customHeight="1">
      <c r="B92" s="122"/>
      <c r="C92" s="96"/>
      <c r="D92" s="123" t="s">
        <v>149</v>
      </c>
      <c r="E92" s="96"/>
      <c r="F92" s="96"/>
      <c r="G92" s="96"/>
      <c r="H92" s="96"/>
      <c r="I92" s="96"/>
      <c r="J92" s="96"/>
      <c r="K92" s="96"/>
      <c r="L92" s="96"/>
      <c r="M92" s="96"/>
      <c r="N92" s="195">
        <f>N134</f>
        <v>0</v>
      </c>
      <c r="O92" s="196"/>
      <c r="P92" s="196"/>
      <c r="Q92" s="196"/>
      <c r="R92" s="124"/>
    </row>
    <row r="93" spans="2:47" s="8" customFormat="1" ht="19.899999999999999" customHeight="1">
      <c r="B93" s="122"/>
      <c r="C93" s="96"/>
      <c r="D93" s="123" t="s">
        <v>1125</v>
      </c>
      <c r="E93" s="96"/>
      <c r="F93" s="96"/>
      <c r="G93" s="96"/>
      <c r="H93" s="96"/>
      <c r="I93" s="96"/>
      <c r="J93" s="96"/>
      <c r="K93" s="96"/>
      <c r="L93" s="96"/>
      <c r="M93" s="96"/>
      <c r="N93" s="195">
        <f>N139</f>
        <v>0</v>
      </c>
      <c r="O93" s="196"/>
      <c r="P93" s="196"/>
      <c r="Q93" s="196"/>
      <c r="R93" s="124"/>
    </row>
    <row r="94" spans="2:47" s="8" customFormat="1" ht="19.899999999999999" customHeight="1">
      <c r="B94" s="122"/>
      <c r="C94" s="96"/>
      <c r="D94" s="123" t="s">
        <v>1220</v>
      </c>
      <c r="E94" s="96"/>
      <c r="F94" s="96"/>
      <c r="G94" s="96"/>
      <c r="H94" s="96"/>
      <c r="I94" s="96"/>
      <c r="J94" s="96"/>
      <c r="K94" s="96"/>
      <c r="L94" s="96"/>
      <c r="M94" s="96"/>
      <c r="N94" s="195">
        <f>N142</f>
        <v>0</v>
      </c>
      <c r="O94" s="196"/>
      <c r="P94" s="196"/>
      <c r="Q94" s="196"/>
      <c r="R94" s="124"/>
    </row>
    <row r="95" spans="2:47" s="8" customFormat="1" ht="19.899999999999999" customHeight="1">
      <c r="B95" s="122"/>
      <c r="C95" s="96"/>
      <c r="D95" s="123" t="s">
        <v>155</v>
      </c>
      <c r="E95" s="96"/>
      <c r="F95" s="96"/>
      <c r="G95" s="96"/>
      <c r="H95" s="96"/>
      <c r="I95" s="96"/>
      <c r="J95" s="96"/>
      <c r="K95" s="96"/>
      <c r="L95" s="96"/>
      <c r="M95" s="96"/>
      <c r="N95" s="195">
        <f>N149</f>
        <v>0</v>
      </c>
      <c r="O95" s="196"/>
      <c r="P95" s="196"/>
      <c r="Q95" s="196"/>
      <c r="R95" s="124"/>
    </row>
    <row r="96" spans="2:47" s="7" customFormat="1" ht="24.95" customHeight="1">
      <c r="B96" s="118"/>
      <c r="C96" s="119"/>
      <c r="D96" s="120" t="s">
        <v>156</v>
      </c>
      <c r="E96" s="119"/>
      <c r="F96" s="119"/>
      <c r="G96" s="119"/>
      <c r="H96" s="119"/>
      <c r="I96" s="119"/>
      <c r="J96" s="119"/>
      <c r="K96" s="119"/>
      <c r="L96" s="119"/>
      <c r="M96" s="119"/>
      <c r="N96" s="214">
        <f>N151</f>
        <v>0</v>
      </c>
      <c r="O96" s="215"/>
      <c r="P96" s="215"/>
      <c r="Q96" s="215"/>
      <c r="R96" s="121"/>
    </row>
    <row r="97" spans="2:21" s="8" customFormat="1" ht="19.899999999999999" customHeight="1">
      <c r="B97" s="122"/>
      <c r="C97" s="96"/>
      <c r="D97" s="123" t="s">
        <v>163</v>
      </c>
      <c r="E97" s="96"/>
      <c r="F97" s="96"/>
      <c r="G97" s="96"/>
      <c r="H97" s="96"/>
      <c r="I97" s="96"/>
      <c r="J97" s="96"/>
      <c r="K97" s="96"/>
      <c r="L97" s="96"/>
      <c r="M97" s="96"/>
      <c r="N97" s="195">
        <f>N152</f>
        <v>0</v>
      </c>
      <c r="O97" s="196"/>
      <c r="P97" s="196"/>
      <c r="Q97" s="196"/>
      <c r="R97" s="124"/>
    </row>
    <row r="98" spans="2:21" s="8" customFormat="1" ht="19.899999999999999" customHeight="1">
      <c r="B98" s="122"/>
      <c r="C98" s="96"/>
      <c r="D98" s="123" t="s">
        <v>1126</v>
      </c>
      <c r="E98" s="96"/>
      <c r="F98" s="96"/>
      <c r="G98" s="96"/>
      <c r="H98" s="96"/>
      <c r="I98" s="96"/>
      <c r="J98" s="96"/>
      <c r="K98" s="96"/>
      <c r="L98" s="96"/>
      <c r="M98" s="96"/>
      <c r="N98" s="195">
        <f>N154</f>
        <v>0</v>
      </c>
      <c r="O98" s="196"/>
      <c r="P98" s="196"/>
      <c r="Q98" s="196"/>
      <c r="R98" s="124"/>
    </row>
    <row r="99" spans="2:21" s="7" customFormat="1" ht="24.95" customHeight="1">
      <c r="B99" s="118"/>
      <c r="C99" s="119"/>
      <c r="D99" s="120" t="s">
        <v>165</v>
      </c>
      <c r="E99" s="119"/>
      <c r="F99" s="119"/>
      <c r="G99" s="119"/>
      <c r="H99" s="119"/>
      <c r="I99" s="119"/>
      <c r="J99" s="119"/>
      <c r="K99" s="119"/>
      <c r="L99" s="119"/>
      <c r="M99" s="119"/>
      <c r="N99" s="214">
        <f>N156</f>
        <v>0</v>
      </c>
      <c r="O99" s="215"/>
      <c r="P99" s="215"/>
      <c r="Q99" s="215"/>
      <c r="R99" s="121"/>
    </row>
    <row r="100" spans="2:21" s="8" customFormat="1" ht="19.899999999999999" customHeight="1">
      <c r="B100" s="122"/>
      <c r="C100" s="96"/>
      <c r="D100" s="123" t="s">
        <v>166</v>
      </c>
      <c r="E100" s="96"/>
      <c r="F100" s="96"/>
      <c r="G100" s="96"/>
      <c r="H100" s="96"/>
      <c r="I100" s="96"/>
      <c r="J100" s="96"/>
      <c r="K100" s="96"/>
      <c r="L100" s="96"/>
      <c r="M100" s="96"/>
      <c r="N100" s="195">
        <f>N157</f>
        <v>0</v>
      </c>
      <c r="O100" s="196"/>
      <c r="P100" s="196"/>
      <c r="Q100" s="196"/>
      <c r="R100" s="124"/>
    </row>
    <row r="101" spans="2:21" s="1" customFormat="1" ht="21.75" customHeight="1">
      <c r="B101" s="32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4"/>
    </row>
    <row r="102" spans="2:21" s="1" customFormat="1" ht="29.25" customHeight="1">
      <c r="B102" s="32"/>
      <c r="C102" s="117" t="s">
        <v>167</v>
      </c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213">
        <v>0</v>
      </c>
      <c r="O102" s="233"/>
      <c r="P102" s="233"/>
      <c r="Q102" s="233"/>
      <c r="R102" s="34"/>
      <c r="T102" s="125"/>
      <c r="U102" s="126" t="s">
        <v>38</v>
      </c>
    </row>
    <row r="103" spans="2:21" s="1" customFormat="1" ht="18" customHeight="1">
      <c r="B103" s="32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4"/>
    </row>
    <row r="104" spans="2:21" s="1" customFormat="1" ht="29.25" customHeight="1">
      <c r="B104" s="32"/>
      <c r="C104" s="108" t="s">
        <v>129</v>
      </c>
      <c r="D104" s="109"/>
      <c r="E104" s="109"/>
      <c r="F104" s="109"/>
      <c r="G104" s="109"/>
      <c r="H104" s="109"/>
      <c r="I104" s="109"/>
      <c r="J104" s="109"/>
      <c r="K104" s="109"/>
      <c r="L104" s="200">
        <f>ROUND(SUM(N89+N102),2)</f>
        <v>0</v>
      </c>
      <c r="M104" s="200"/>
      <c r="N104" s="200"/>
      <c r="O104" s="200"/>
      <c r="P104" s="200"/>
      <c r="Q104" s="200"/>
      <c r="R104" s="34"/>
    </row>
    <row r="105" spans="2:21" s="1" customFormat="1" ht="6.95" customHeight="1">
      <c r="B105" s="56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8"/>
    </row>
    <row r="109" spans="2:21" s="1" customFormat="1" ht="6.95" customHeight="1">
      <c r="B109" s="59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1"/>
    </row>
    <row r="110" spans="2:21" s="1" customFormat="1" ht="36.950000000000003" customHeight="1">
      <c r="B110" s="32"/>
      <c r="C110" s="164" t="s">
        <v>168</v>
      </c>
      <c r="D110" s="205"/>
      <c r="E110" s="205"/>
      <c r="F110" s="205"/>
      <c r="G110" s="205"/>
      <c r="H110" s="205"/>
      <c r="I110" s="205"/>
      <c r="J110" s="205"/>
      <c r="K110" s="205"/>
      <c r="L110" s="205"/>
      <c r="M110" s="205"/>
      <c r="N110" s="205"/>
      <c r="O110" s="205"/>
      <c r="P110" s="205"/>
      <c r="Q110" s="205"/>
      <c r="R110" s="34"/>
    </row>
    <row r="111" spans="2:21" s="1" customFormat="1" ht="6.95" customHeight="1">
      <c r="B111" s="32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4"/>
    </row>
    <row r="112" spans="2:21" s="1" customFormat="1" ht="30" customHeight="1">
      <c r="B112" s="32"/>
      <c r="C112" s="29" t="s">
        <v>16</v>
      </c>
      <c r="D112" s="33"/>
      <c r="E112" s="33"/>
      <c r="F112" s="203" t="str">
        <f>F6</f>
        <v xml:space="preserve">Novostavba produkční stáje, hnojiště, jímky </v>
      </c>
      <c r="G112" s="204"/>
      <c r="H112" s="204"/>
      <c r="I112" s="204"/>
      <c r="J112" s="204"/>
      <c r="K112" s="204"/>
      <c r="L112" s="204"/>
      <c r="M112" s="204"/>
      <c r="N112" s="204"/>
      <c r="O112" s="204"/>
      <c r="P112" s="204"/>
      <c r="Q112" s="33"/>
      <c r="R112" s="34"/>
    </row>
    <row r="113" spans="2:65" ht="30" customHeight="1">
      <c r="B113" s="22"/>
      <c r="C113" s="29" t="s">
        <v>136</v>
      </c>
      <c r="D113" s="25"/>
      <c r="E113" s="25"/>
      <c r="F113" s="203" t="s">
        <v>1218</v>
      </c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25"/>
      <c r="R113" s="23"/>
    </row>
    <row r="114" spans="2:65" s="1" customFormat="1" ht="36.950000000000003" customHeight="1">
      <c r="B114" s="32"/>
      <c r="C114" s="66" t="s">
        <v>138</v>
      </c>
      <c r="D114" s="33"/>
      <c r="E114" s="33"/>
      <c r="F114" s="180" t="str">
        <f>F8</f>
        <v>SO 03-1 - Stavební náklady</v>
      </c>
      <c r="G114" s="205"/>
      <c r="H114" s="205"/>
      <c r="I114" s="205"/>
      <c r="J114" s="205"/>
      <c r="K114" s="205"/>
      <c r="L114" s="205"/>
      <c r="M114" s="205"/>
      <c r="N114" s="205"/>
      <c r="O114" s="205"/>
      <c r="P114" s="205"/>
      <c r="Q114" s="33"/>
      <c r="R114" s="34"/>
    </row>
    <row r="115" spans="2:65" s="1" customFormat="1" ht="6.95" customHeight="1">
      <c r="B115" s="32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4"/>
    </row>
    <row r="116" spans="2:65" s="1" customFormat="1" ht="18" customHeight="1">
      <c r="B116" s="32"/>
      <c r="C116" s="29" t="s">
        <v>21</v>
      </c>
      <c r="D116" s="33"/>
      <c r="E116" s="33"/>
      <c r="F116" s="27" t="str">
        <f>F10</f>
        <v>Sedlice</v>
      </c>
      <c r="G116" s="33"/>
      <c r="H116" s="33"/>
      <c r="I116" s="33"/>
      <c r="J116" s="33"/>
      <c r="K116" s="29" t="s">
        <v>23</v>
      </c>
      <c r="L116" s="33"/>
      <c r="M116" s="206" t="str">
        <f>IF(O10="","",O10)</f>
        <v/>
      </c>
      <c r="N116" s="206"/>
      <c r="O116" s="206"/>
      <c r="P116" s="206"/>
      <c r="Q116" s="33"/>
      <c r="R116" s="34"/>
    </row>
    <row r="117" spans="2:65" s="1" customFormat="1" ht="6.95" customHeight="1">
      <c r="B117" s="32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4"/>
    </row>
    <row r="118" spans="2:65" s="1" customFormat="1" ht="15">
      <c r="B118" s="32"/>
      <c r="C118" s="29" t="s">
        <v>26</v>
      </c>
      <c r="D118" s="33"/>
      <c r="E118" s="33"/>
      <c r="F118" s="27" t="str">
        <f>E13</f>
        <v xml:space="preserve"> </v>
      </c>
      <c r="G118" s="33"/>
      <c r="H118" s="33"/>
      <c r="I118" s="33"/>
      <c r="J118" s="33"/>
      <c r="K118" s="29" t="s">
        <v>31</v>
      </c>
      <c r="L118" s="33"/>
      <c r="M118" s="166" t="str">
        <f>E19</f>
        <v xml:space="preserve"> </v>
      </c>
      <c r="N118" s="166"/>
      <c r="O118" s="166"/>
      <c r="P118" s="166"/>
      <c r="Q118" s="166"/>
      <c r="R118" s="34"/>
    </row>
    <row r="119" spans="2:65" s="1" customFormat="1" ht="14.45" customHeight="1">
      <c r="B119" s="32"/>
      <c r="C119" s="29" t="s">
        <v>30</v>
      </c>
      <c r="D119" s="33"/>
      <c r="E119" s="33"/>
      <c r="F119" s="27" t="str">
        <f>IF(E16="","",E16)</f>
        <v/>
      </c>
      <c r="G119" s="33"/>
      <c r="H119" s="33"/>
      <c r="I119" s="33"/>
      <c r="J119" s="33"/>
      <c r="K119" s="29" t="s">
        <v>33</v>
      </c>
      <c r="L119" s="33"/>
      <c r="M119" s="166"/>
      <c r="N119" s="166"/>
      <c r="O119" s="166"/>
      <c r="P119" s="166"/>
      <c r="Q119" s="166"/>
      <c r="R119" s="34"/>
    </row>
    <row r="120" spans="2:65" s="1" customFormat="1" ht="10.35" customHeight="1">
      <c r="B120" s="32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4"/>
    </row>
    <row r="121" spans="2:65" s="9" customFormat="1" ht="29.25" customHeight="1">
      <c r="B121" s="127"/>
      <c r="C121" s="128" t="s">
        <v>169</v>
      </c>
      <c r="D121" s="129" t="s">
        <v>170</v>
      </c>
      <c r="E121" s="129" t="s">
        <v>56</v>
      </c>
      <c r="F121" s="216" t="s">
        <v>171</v>
      </c>
      <c r="G121" s="216"/>
      <c r="H121" s="216"/>
      <c r="I121" s="216"/>
      <c r="J121" s="129" t="s">
        <v>172</v>
      </c>
      <c r="K121" s="129" t="s">
        <v>173</v>
      </c>
      <c r="L121" s="217" t="s">
        <v>174</v>
      </c>
      <c r="M121" s="217"/>
      <c r="N121" s="216" t="s">
        <v>144</v>
      </c>
      <c r="O121" s="216"/>
      <c r="P121" s="216"/>
      <c r="Q121" s="218"/>
      <c r="R121" s="130"/>
      <c r="T121" s="73" t="s">
        <v>175</v>
      </c>
      <c r="U121" s="74" t="s">
        <v>38</v>
      </c>
      <c r="V121" s="74" t="s">
        <v>176</v>
      </c>
      <c r="W121" s="74" t="s">
        <v>177</v>
      </c>
      <c r="X121" s="74" t="s">
        <v>178</v>
      </c>
      <c r="Y121" s="74" t="s">
        <v>179</v>
      </c>
      <c r="Z121" s="74" t="s">
        <v>180</v>
      </c>
      <c r="AA121" s="75" t="s">
        <v>181</v>
      </c>
    </row>
    <row r="122" spans="2:65" s="1" customFormat="1" ht="29.25" customHeight="1">
      <c r="B122" s="32"/>
      <c r="C122" s="77" t="s">
        <v>140</v>
      </c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221">
        <f>BK122</f>
        <v>0</v>
      </c>
      <c r="O122" s="222"/>
      <c r="P122" s="222"/>
      <c r="Q122" s="222"/>
      <c r="R122" s="34"/>
      <c r="T122" s="76"/>
      <c r="U122" s="48"/>
      <c r="V122" s="48"/>
      <c r="W122" s="131">
        <f>W123+W151+W156</f>
        <v>816.71408499999984</v>
      </c>
      <c r="X122" s="48"/>
      <c r="Y122" s="131">
        <f>Y123+Y151+Y156</f>
        <v>260.90482699</v>
      </c>
      <c r="Z122" s="48"/>
      <c r="AA122" s="132">
        <f>AA123+AA151+AA156</f>
        <v>0</v>
      </c>
      <c r="AT122" s="18" t="s">
        <v>73</v>
      </c>
      <c r="AU122" s="18" t="s">
        <v>146</v>
      </c>
      <c r="BK122" s="133">
        <f>BK123+BK151+BK156</f>
        <v>0</v>
      </c>
    </row>
    <row r="123" spans="2:65" s="10" customFormat="1" ht="37.35" customHeight="1">
      <c r="B123" s="134"/>
      <c r="C123" s="135"/>
      <c r="D123" s="136" t="s">
        <v>147</v>
      </c>
      <c r="E123" s="136"/>
      <c r="F123" s="136"/>
      <c r="G123" s="136"/>
      <c r="H123" s="136"/>
      <c r="I123" s="136"/>
      <c r="J123" s="136"/>
      <c r="K123" s="136"/>
      <c r="L123" s="136"/>
      <c r="M123" s="136"/>
      <c r="N123" s="223">
        <f>BK123</f>
        <v>0</v>
      </c>
      <c r="O123" s="214"/>
      <c r="P123" s="214"/>
      <c r="Q123" s="214"/>
      <c r="R123" s="137"/>
      <c r="T123" s="138"/>
      <c r="U123" s="135"/>
      <c r="V123" s="135"/>
      <c r="W123" s="139">
        <f>W124+W134+W139+W142+W149</f>
        <v>816.71408499999984</v>
      </c>
      <c r="X123" s="135"/>
      <c r="Y123" s="139">
        <f>Y124+Y134+Y139+Y142+Y149</f>
        <v>260.90482699</v>
      </c>
      <c r="Z123" s="135"/>
      <c r="AA123" s="140">
        <f>AA124+AA134+AA139+AA142+AA149</f>
        <v>0</v>
      </c>
      <c r="AR123" s="141" t="s">
        <v>20</v>
      </c>
      <c r="AT123" s="142" t="s">
        <v>73</v>
      </c>
      <c r="AU123" s="142" t="s">
        <v>74</v>
      </c>
      <c r="AY123" s="141" t="s">
        <v>182</v>
      </c>
      <c r="BK123" s="143">
        <f>BK124+BK134+BK139+BK142+BK149</f>
        <v>0</v>
      </c>
    </row>
    <row r="124" spans="2:65" s="10" customFormat="1" ht="19.899999999999999" customHeight="1">
      <c r="B124" s="134"/>
      <c r="C124" s="135"/>
      <c r="D124" s="144" t="s">
        <v>148</v>
      </c>
      <c r="E124" s="144"/>
      <c r="F124" s="144"/>
      <c r="G124" s="144"/>
      <c r="H124" s="144"/>
      <c r="I124" s="144"/>
      <c r="J124" s="144"/>
      <c r="K124" s="144"/>
      <c r="L124" s="144"/>
      <c r="M124" s="144"/>
      <c r="N124" s="224">
        <f>BK124</f>
        <v>0</v>
      </c>
      <c r="O124" s="225"/>
      <c r="P124" s="225"/>
      <c r="Q124" s="225"/>
      <c r="R124" s="137"/>
      <c r="T124" s="138"/>
      <c r="U124" s="135"/>
      <c r="V124" s="135"/>
      <c r="W124" s="139">
        <f>SUM(W125:W133)</f>
        <v>661.0768139999999</v>
      </c>
      <c r="X124" s="135"/>
      <c r="Y124" s="139">
        <f>SUM(Y125:Y133)</f>
        <v>0</v>
      </c>
      <c r="Z124" s="135"/>
      <c r="AA124" s="140">
        <f>SUM(AA125:AA133)</f>
        <v>0</v>
      </c>
      <c r="AR124" s="141" t="s">
        <v>20</v>
      </c>
      <c r="AT124" s="142" t="s">
        <v>73</v>
      </c>
      <c r="AU124" s="142" t="s">
        <v>20</v>
      </c>
      <c r="AY124" s="141" t="s">
        <v>182</v>
      </c>
      <c r="BK124" s="143">
        <f>SUM(BK125:BK133)</f>
        <v>0</v>
      </c>
    </row>
    <row r="125" spans="2:65" s="1" customFormat="1" ht="31.5" customHeight="1">
      <c r="B125" s="145"/>
      <c r="C125" s="146" t="s">
        <v>20</v>
      </c>
      <c r="D125" s="146" t="s">
        <v>183</v>
      </c>
      <c r="E125" s="147" t="s">
        <v>184</v>
      </c>
      <c r="F125" s="219" t="s">
        <v>185</v>
      </c>
      <c r="G125" s="219"/>
      <c r="H125" s="219"/>
      <c r="I125" s="219"/>
      <c r="J125" s="148" t="s">
        <v>186</v>
      </c>
      <c r="K125" s="149">
        <v>547.90599999999995</v>
      </c>
      <c r="L125" s="220"/>
      <c r="M125" s="220"/>
      <c r="N125" s="220">
        <f t="shared" ref="N125:N133" si="0">ROUND(L125*K125,2)</f>
        <v>0</v>
      </c>
      <c r="O125" s="220"/>
      <c r="P125" s="220"/>
      <c r="Q125" s="220"/>
      <c r="R125" s="150"/>
      <c r="T125" s="151" t="s">
        <v>5</v>
      </c>
      <c r="U125" s="41" t="s">
        <v>39</v>
      </c>
      <c r="V125" s="152">
        <v>0.46700000000000003</v>
      </c>
      <c r="W125" s="152">
        <f t="shared" ref="W125:W133" si="1">V125*K125</f>
        <v>255.87210199999998</v>
      </c>
      <c r="X125" s="152">
        <v>0</v>
      </c>
      <c r="Y125" s="152">
        <f t="shared" ref="Y125:Y133" si="2">X125*K125</f>
        <v>0</v>
      </c>
      <c r="Z125" s="152">
        <v>0</v>
      </c>
      <c r="AA125" s="153">
        <f t="shared" ref="AA125:AA133" si="3">Z125*K125</f>
        <v>0</v>
      </c>
      <c r="AR125" s="18" t="s">
        <v>187</v>
      </c>
      <c r="AT125" s="18" t="s">
        <v>183</v>
      </c>
      <c r="AU125" s="18" t="s">
        <v>85</v>
      </c>
      <c r="AY125" s="18" t="s">
        <v>182</v>
      </c>
      <c r="BE125" s="154">
        <f t="shared" ref="BE125:BE133" si="4">IF(U125="základní",N125,0)</f>
        <v>0</v>
      </c>
      <c r="BF125" s="154">
        <f t="shared" ref="BF125:BF133" si="5">IF(U125="snížená",N125,0)</f>
        <v>0</v>
      </c>
      <c r="BG125" s="154">
        <f t="shared" ref="BG125:BG133" si="6">IF(U125="zákl. přenesená",N125,0)</f>
        <v>0</v>
      </c>
      <c r="BH125" s="154">
        <f t="shared" ref="BH125:BH133" si="7">IF(U125="sníž. přenesená",N125,0)</f>
        <v>0</v>
      </c>
      <c r="BI125" s="154">
        <f t="shared" ref="BI125:BI133" si="8">IF(U125="nulová",N125,0)</f>
        <v>0</v>
      </c>
      <c r="BJ125" s="18" t="s">
        <v>20</v>
      </c>
      <c r="BK125" s="154">
        <f t="shared" ref="BK125:BK133" si="9">ROUND(L125*K125,2)</f>
        <v>0</v>
      </c>
      <c r="BL125" s="18" t="s">
        <v>187</v>
      </c>
      <c r="BM125" s="18" t="s">
        <v>1221</v>
      </c>
    </row>
    <row r="126" spans="2:65" s="1" customFormat="1" ht="31.5" customHeight="1">
      <c r="B126" s="145"/>
      <c r="C126" s="146" t="s">
        <v>85</v>
      </c>
      <c r="D126" s="146" t="s">
        <v>183</v>
      </c>
      <c r="E126" s="147" t="s">
        <v>193</v>
      </c>
      <c r="F126" s="219" t="s">
        <v>194</v>
      </c>
      <c r="G126" s="219"/>
      <c r="H126" s="219"/>
      <c r="I126" s="219"/>
      <c r="J126" s="148" t="s">
        <v>186</v>
      </c>
      <c r="K126" s="149">
        <v>234.81700000000001</v>
      </c>
      <c r="L126" s="220"/>
      <c r="M126" s="220"/>
      <c r="N126" s="220">
        <f t="shared" si="0"/>
        <v>0</v>
      </c>
      <c r="O126" s="220"/>
      <c r="P126" s="220"/>
      <c r="Q126" s="220"/>
      <c r="R126" s="150"/>
      <c r="T126" s="151" t="s">
        <v>5</v>
      </c>
      <c r="U126" s="41" t="s">
        <v>39</v>
      </c>
      <c r="V126" s="152">
        <v>0.64300000000000002</v>
      </c>
      <c r="W126" s="152">
        <f t="shared" si="1"/>
        <v>150.98733100000001</v>
      </c>
      <c r="X126" s="152">
        <v>0</v>
      </c>
      <c r="Y126" s="152">
        <f t="shared" si="2"/>
        <v>0</v>
      </c>
      <c r="Z126" s="152">
        <v>0</v>
      </c>
      <c r="AA126" s="153">
        <f t="shared" si="3"/>
        <v>0</v>
      </c>
      <c r="AR126" s="18" t="s">
        <v>187</v>
      </c>
      <c r="AT126" s="18" t="s">
        <v>183</v>
      </c>
      <c r="AU126" s="18" t="s">
        <v>85</v>
      </c>
      <c r="AY126" s="18" t="s">
        <v>182</v>
      </c>
      <c r="BE126" s="154">
        <f t="shared" si="4"/>
        <v>0</v>
      </c>
      <c r="BF126" s="154">
        <f t="shared" si="5"/>
        <v>0</v>
      </c>
      <c r="BG126" s="154">
        <f t="shared" si="6"/>
        <v>0</v>
      </c>
      <c r="BH126" s="154">
        <f t="shared" si="7"/>
        <v>0</v>
      </c>
      <c r="BI126" s="154">
        <f t="shared" si="8"/>
        <v>0</v>
      </c>
      <c r="BJ126" s="18" t="s">
        <v>20</v>
      </c>
      <c r="BK126" s="154">
        <f t="shared" si="9"/>
        <v>0</v>
      </c>
      <c r="BL126" s="18" t="s">
        <v>187</v>
      </c>
      <c r="BM126" s="18" t="s">
        <v>1222</v>
      </c>
    </row>
    <row r="127" spans="2:65" s="1" customFormat="1" ht="31.5" customHeight="1">
      <c r="B127" s="145"/>
      <c r="C127" s="146" t="s">
        <v>192</v>
      </c>
      <c r="D127" s="146" t="s">
        <v>183</v>
      </c>
      <c r="E127" s="147" t="s">
        <v>231</v>
      </c>
      <c r="F127" s="219" t="s">
        <v>232</v>
      </c>
      <c r="G127" s="219"/>
      <c r="H127" s="219"/>
      <c r="I127" s="219"/>
      <c r="J127" s="148" t="s">
        <v>186</v>
      </c>
      <c r="K127" s="149">
        <v>782.72400000000005</v>
      </c>
      <c r="L127" s="220"/>
      <c r="M127" s="220"/>
      <c r="N127" s="220">
        <f t="shared" si="0"/>
        <v>0</v>
      </c>
      <c r="O127" s="220"/>
      <c r="P127" s="220"/>
      <c r="Q127" s="220"/>
      <c r="R127" s="150"/>
      <c r="T127" s="151" t="s">
        <v>5</v>
      </c>
      <c r="U127" s="41" t="s">
        <v>39</v>
      </c>
      <c r="V127" s="152">
        <v>8.3000000000000004E-2</v>
      </c>
      <c r="W127" s="152">
        <f t="shared" si="1"/>
        <v>64.966092000000003</v>
      </c>
      <c r="X127" s="152">
        <v>0</v>
      </c>
      <c r="Y127" s="152">
        <f t="shared" si="2"/>
        <v>0</v>
      </c>
      <c r="Z127" s="152">
        <v>0</v>
      </c>
      <c r="AA127" s="153">
        <f t="shared" si="3"/>
        <v>0</v>
      </c>
      <c r="AR127" s="18" t="s">
        <v>187</v>
      </c>
      <c r="AT127" s="18" t="s">
        <v>183</v>
      </c>
      <c r="AU127" s="18" t="s">
        <v>85</v>
      </c>
      <c r="AY127" s="18" t="s">
        <v>182</v>
      </c>
      <c r="BE127" s="154">
        <f t="shared" si="4"/>
        <v>0</v>
      </c>
      <c r="BF127" s="154">
        <f t="shared" si="5"/>
        <v>0</v>
      </c>
      <c r="BG127" s="154">
        <f t="shared" si="6"/>
        <v>0</v>
      </c>
      <c r="BH127" s="154">
        <f t="shared" si="7"/>
        <v>0</v>
      </c>
      <c r="BI127" s="154">
        <f t="shared" si="8"/>
        <v>0</v>
      </c>
      <c r="BJ127" s="18" t="s">
        <v>20</v>
      </c>
      <c r="BK127" s="154">
        <f t="shared" si="9"/>
        <v>0</v>
      </c>
      <c r="BL127" s="18" t="s">
        <v>187</v>
      </c>
      <c r="BM127" s="18" t="s">
        <v>1223</v>
      </c>
    </row>
    <row r="128" spans="2:65" s="1" customFormat="1" ht="31.5" customHeight="1">
      <c r="B128" s="145"/>
      <c r="C128" s="146" t="s">
        <v>187</v>
      </c>
      <c r="D128" s="146" t="s">
        <v>183</v>
      </c>
      <c r="E128" s="147" t="s">
        <v>235</v>
      </c>
      <c r="F128" s="219" t="s">
        <v>1224</v>
      </c>
      <c r="G128" s="219"/>
      <c r="H128" s="219"/>
      <c r="I128" s="219"/>
      <c r="J128" s="148" t="s">
        <v>186</v>
      </c>
      <c r="K128" s="149">
        <v>414.32299999999998</v>
      </c>
      <c r="L128" s="220"/>
      <c r="M128" s="220"/>
      <c r="N128" s="220">
        <f t="shared" si="0"/>
        <v>0</v>
      </c>
      <c r="O128" s="220"/>
      <c r="P128" s="220"/>
      <c r="Q128" s="220"/>
      <c r="R128" s="150"/>
      <c r="T128" s="151" t="s">
        <v>5</v>
      </c>
      <c r="U128" s="41" t="s">
        <v>39</v>
      </c>
      <c r="V128" s="152">
        <v>4.3999999999999997E-2</v>
      </c>
      <c r="W128" s="152">
        <f t="shared" si="1"/>
        <v>18.230211999999998</v>
      </c>
      <c r="X128" s="152">
        <v>0</v>
      </c>
      <c r="Y128" s="152">
        <f t="shared" si="2"/>
        <v>0</v>
      </c>
      <c r="Z128" s="152">
        <v>0</v>
      </c>
      <c r="AA128" s="153">
        <f t="shared" si="3"/>
        <v>0</v>
      </c>
      <c r="AR128" s="18" t="s">
        <v>187</v>
      </c>
      <c r="AT128" s="18" t="s">
        <v>183</v>
      </c>
      <c r="AU128" s="18" t="s">
        <v>85</v>
      </c>
      <c r="AY128" s="18" t="s">
        <v>182</v>
      </c>
      <c r="BE128" s="154">
        <f t="shared" si="4"/>
        <v>0</v>
      </c>
      <c r="BF128" s="154">
        <f t="shared" si="5"/>
        <v>0</v>
      </c>
      <c r="BG128" s="154">
        <f t="shared" si="6"/>
        <v>0</v>
      </c>
      <c r="BH128" s="154">
        <f t="shared" si="7"/>
        <v>0</v>
      </c>
      <c r="BI128" s="154">
        <f t="shared" si="8"/>
        <v>0</v>
      </c>
      <c r="BJ128" s="18" t="s">
        <v>20</v>
      </c>
      <c r="BK128" s="154">
        <f t="shared" si="9"/>
        <v>0</v>
      </c>
      <c r="BL128" s="18" t="s">
        <v>187</v>
      </c>
      <c r="BM128" s="18" t="s">
        <v>1225</v>
      </c>
    </row>
    <row r="129" spans="2:65" s="1" customFormat="1" ht="31.5" customHeight="1">
      <c r="B129" s="145"/>
      <c r="C129" s="146" t="s">
        <v>199</v>
      </c>
      <c r="D129" s="146" t="s">
        <v>183</v>
      </c>
      <c r="E129" s="147" t="s">
        <v>238</v>
      </c>
      <c r="F129" s="219" t="s">
        <v>239</v>
      </c>
      <c r="G129" s="219"/>
      <c r="H129" s="219"/>
      <c r="I129" s="219"/>
      <c r="J129" s="148" t="s">
        <v>186</v>
      </c>
      <c r="K129" s="149">
        <v>414.32299999999998</v>
      </c>
      <c r="L129" s="220"/>
      <c r="M129" s="220"/>
      <c r="N129" s="220">
        <f t="shared" si="0"/>
        <v>0</v>
      </c>
      <c r="O129" s="220"/>
      <c r="P129" s="220"/>
      <c r="Q129" s="220"/>
      <c r="R129" s="150"/>
      <c r="T129" s="151" t="s">
        <v>5</v>
      </c>
      <c r="U129" s="41" t="s">
        <v>39</v>
      </c>
      <c r="V129" s="152">
        <v>9.7000000000000003E-2</v>
      </c>
      <c r="W129" s="152">
        <f t="shared" si="1"/>
        <v>40.189330999999996</v>
      </c>
      <c r="X129" s="152">
        <v>0</v>
      </c>
      <c r="Y129" s="152">
        <f t="shared" si="2"/>
        <v>0</v>
      </c>
      <c r="Z129" s="152">
        <v>0</v>
      </c>
      <c r="AA129" s="153">
        <f t="shared" si="3"/>
        <v>0</v>
      </c>
      <c r="AR129" s="18" t="s">
        <v>187</v>
      </c>
      <c r="AT129" s="18" t="s">
        <v>183</v>
      </c>
      <c r="AU129" s="18" t="s">
        <v>85</v>
      </c>
      <c r="AY129" s="18" t="s">
        <v>182</v>
      </c>
      <c r="BE129" s="154">
        <f t="shared" si="4"/>
        <v>0</v>
      </c>
      <c r="BF129" s="154">
        <f t="shared" si="5"/>
        <v>0</v>
      </c>
      <c r="BG129" s="154">
        <f t="shared" si="6"/>
        <v>0</v>
      </c>
      <c r="BH129" s="154">
        <f t="shared" si="7"/>
        <v>0</v>
      </c>
      <c r="BI129" s="154">
        <f t="shared" si="8"/>
        <v>0</v>
      </c>
      <c r="BJ129" s="18" t="s">
        <v>20</v>
      </c>
      <c r="BK129" s="154">
        <f t="shared" si="9"/>
        <v>0</v>
      </c>
      <c r="BL129" s="18" t="s">
        <v>187</v>
      </c>
      <c r="BM129" s="18" t="s">
        <v>1226</v>
      </c>
    </row>
    <row r="130" spans="2:65" s="1" customFormat="1" ht="22.5" customHeight="1">
      <c r="B130" s="145"/>
      <c r="C130" s="146" t="s">
        <v>203</v>
      </c>
      <c r="D130" s="146" t="s">
        <v>183</v>
      </c>
      <c r="E130" s="147" t="s">
        <v>242</v>
      </c>
      <c r="F130" s="219" t="s">
        <v>243</v>
      </c>
      <c r="G130" s="219"/>
      <c r="H130" s="219"/>
      <c r="I130" s="219"/>
      <c r="J130" s="148" t="s">
        <v>186</v>
      </c>
      <c r="K130" s="149">
        <v>368.40100000000001</v>
      </c>
      <c r="L130" s="220"/>
      <c r="M130" s="220"/>
      <c r="N130" s="220">
        <f t="shared" si="0"/>
        <v>0</v>
      </c>
      <c r="O130" s="220"/>
      <c r="P130" s="220"/>
      <c r="Q130" s="220"/>
      <c r="R130" s="150"/>
      <c r="T130" s="151" t="s">
        <v>5</v>
      </c>
      <c r="U130" s="41" t="s">
        <v>39</v>
      </c>
      <c r="V130" s="152">
        <v>8.9999999999999993E-3</v>
      </c>
      <c r="W130" s="152">
        <f t="shared" si="1"/>
        <v>3.3156089999999998</v>
      </c>
      <c r="X130" s="152">
        <v>0</v>
      </c>
      <c r="Y130" s="152">
        <f t="shared" si="2"/>
        <v>0</v>
      </c>
      <c r="Z130" s="152">
        <v>0</v>
      </c>
      <c r="AA130" s="153">
        <f t="shared" si="3"/>
        <v>0</v>
      </c>
      <c r="AR130" s="18" t="s">
        <v>187</v>
      </c>
      <c r="AT130" s="18" t="s">
        <v>183</v>
      </c>
      <c r="AU130" s="18" t="s">
        <v>85</v>
      </c>
      <c r="AY130" s="18" t="s">
        <v>182</v>
      </c>
      <c r="BE130" s="154">
        <f t="shared" si="4"/>
        <v>0</v>
      </c>
      <c r="BF130" s="154">
        <f t="shared" si="5"/>
        <v>0</v>
      </c>
      <c r="BG130" s="154">
        <f t="shared" si="6"/>
        <v>0</v>
      </c>
      <c r="BH130" s="154">
        <f t="shared" si="7"/>
        <v>0</v>
      </c>
      <c r="BI130" s="154">
        <f t="shared" si="8"/>
        <v>0</v>
      </c>
      <c r="BJ130" s="18" t="s">
        <v>20</v>
      </c>
      <c r="BK130" s="154">
        <f t="shared" si="9"/>
        <v>0</v>
      </c>
      <c r="BL130" s="18" t="s">
        <v>187</v>
      </c>
      <c r="BM130" s="18" t="s">
        <v>1227</v>
      </c>
    </row>
    <row r="131" spans="2:65" s="1" customFormat="1" ht="31.5" customHeight="1">
      <c r="B131" s="145"/>
      <c r="C131" s="146" t="s">
        <v>207</v>
      </c>
      <c r="D131" s="146" t="s">
        <v>183</v>
      </c>
      <c r="E131" s="147" t="s">
        <v>246</v>
      </c>
      <c r="F131" s="219" t="s">
        <v>247</v>
      </c>
      <c r="G131" s="219"/>
      <c r="H131" s="219"/>
      <c r="I131" s="219"/>
      <c r="J131" s="148" t="s">
        <v>248</v>
      </c>
      <c r="K131" s="149">
        <v>736.80200000000002</v>
      </c>
      <c r="L131" s="220"/>
      <c r="M131" s="220"/>
      <c r="N131" s="220">
        <f t="shared" si="0"/>
        <v>0</v>
      </c>
      <c r="O131" s="220"/>
      <c r="P131" s="220"/>
      <c r="Q131" s="220"/>
      <c r="R131" s="150"/>
      <c r="T131" s="151" t="s">
        <v>5</v>
      </c>
      <c r="U131" s="41" t="s">
        <v>39</v>
      </c>
      <c r="V131" s="152">
        <v>0</v>
      </c>
      <c r="W131" s="152">
        <f t="shared" si="1"/>
        <v>0</v>
      </c>
      <c r="X131" s="152">
        <v>0</v>
      </c>
      <c r="Y131" s="152">
        <f t="shared" si="2"/>
        <v>0</v>
      </c>
      <c r="Z131" s="152">
        <v>0</v>
      </c>
      <c r="AA131" s="153">
        <f t="shared" si="3"/>
        <v>0</v>
      </c>
      <c r="AR131" s="18" t="s">
        <v>187</v>
      </c>
      <c r="AT131" s="18" t="s">
        <v>183</v>
      </c>
      <c r="AU131" s="18" t="s">
        <v>85</v>
      </c>
      <c r="AY131" s="18" t="s">
        <v>182</v>
      </c>
      <c r="BE131" s="154">
        <f t="shared" si="4"/>
        <v>0</v>
      </c>
      <c r="BF131" s="154">
        <f t="shared" si="5"/>
        <v>0</v>
      </c>
      <c r="BG131" s="154">
        <f t="shared" si="6"/>
        <v>0</v>
      </c>
      <c r="BH131" s="154">
        <f t="shared" si="7"/>
        <v>0</v>
      </c>
      <c r="BI131" s="154">
        <f t="shared" si="8"/>
        <v>0</v>
      </c>
      <c r="BJ131" s="18" t="s">
        <v>20</v>
      </c>
      <c r="BK131" s="154">
        <f t="shared" si="9"/>
        <v>0</v>
      </c>
      <c r="BL131" s="18" t="s">
        <v>187</v>
      </c>
      <c r="BM131" s="18" t="s">
        <v>1228</v>
      </c>
    </row>
    <row r="132" spans="2:65" s="1" customFormat="1" ht="31.5" customHeight="1">
      <c r="B132" s="145"/>
      <c r="C132" s="146" t="s">
        <v>211</v>
      </c>
      <c r="D132" s="146" t="s">
        <v>183</v>
      </c>
      <c r="E132" s="147" t="s">
        <v>251</v>
      </c>
      <c r="F132" s="219" t="s">
        <v>252</v>
      </c>
      <c r="G132" s="219"/>
      <c r="H132" s="219"/>
      <c r="I132" s="219"/>
      <c r="J132" s="148" t="s">
        <v>186</v>
      </c>
      <c r="K132" s="149">
        <v>414.32299999999998</v>
      </c>
      <c r="L132" s="220"/>
      <c r="M132" s="220"/>
      <c r="N132" s="220">
        <f t="shared" si="0"/>
        <v>0</v>
      </c>
      <c r="O132" s="220"/>
      <c r="P132" s="220"/>
      <c r="Q132" s="220"/>
      <c r="R132" s="150"/>
      <c r="T132" s="151" t="s">
        <v>5</v>
      </c>
      <c r="U132" s="41" t="s">
        <v>39</v>
      </c>
      <c r="V132" s="152">
        <v>0.29899999999999999</v>
      </c>
      <c r="W132" s="152">
        <f t="shared" si="1"/>
        <v>123.88257699999998</v>
      </c>
      <c r="X132" s="152">
        <v>0</v>
      </c>
      <c r="Y132" s="152">
        <f t="shared" si="2"/>
        <v>0</v>
      </c>
      <c r="Z132" s="152">
        <v>0</v>
      </c>
      <c r="AA132" s="153">
        <f t="shared" si="3"/>
        <v>0</v>
      </c>
      <c r="AR132" s="18" t="s">
        <v>187</v>
      </c>
      <c r="AT132" s="18" t="s">
        <v>183</v>
      </c>
      <c r="AU132" s="18" t="s">
        <v>85</v>
      </c>
      <c r="AY132" s="18" t="s">
        <v>182</v>
      </c>
      <c r="BE132" s="154">
        <f t="shared" si="4"/>
        <v>0</v>
      </c>
      <c r="BF132" s="154">
        <f t="shared" si="5"/>
        <v>0</v>
      </c>
      <c r="BG132" s="154">
        <f t="shared" si="6"/>
        <v>0</v>
      </c>
      <c r="BH132" s="154">
        <f t="shared" si="7"/>
        <v>0</v>
      </c>
      <c r="BI132" s="154">
        <f t="shared" si="8"/>
        <v>0</v>
      </c>
      <c r="BJ132" s="18" t="s">
        <v>20</v>
      </c>
      <c r="BK132" s="154">
        <f t="shared" si="9"/>
        <v>0</v>
      </c>
      <c r="BL132" s="18" t="s">
        <v>187</v>
      </c>
      <c r="BM132" s="18" t="s">
        <v>1229</v>
      </c>
    </row>
    <row r="133" spans="2:65" s="1" customFormat="1" ht="22.5" customHeight="1">
      <c r="B133" s="145"/>
      <c r="C133" s="146" t="s">
        <v>215</v>
      </c>
      <c r="D133" s="146" t="s">
        <v>183</v>
      </c>
      <c r="E133" s="147" t="s">
        <v>1230</v>
      </c>
      <c r="F133" s="219" t="s">
        <v>1231</v>
      </c>
      <c r="G133" s="219"/>
      <c r="H133" s="219"/>
      <c r="I133" s="219"/>
      <c r="J133" s="148" t="s">
        <v>257</v>
      </c>
      <c r="K133" s="149">
        <v>103.816</v>
      </c>
      <c r="L133" s="220"/>
      <c r="M133" s="220"/>
      <c r="N133" s="220">
        <f t="shared" si="0"/>
        <v>0</v>
      </c>
      <c r="O133" s="220"/>
      <c r="P133" s="220"/>
      <c r="Q133" s="220"/>
      <c r="R133" s="150"/>
      <c r="T133" s="151" t="s">
        <v>5</v>
      </c>
      <c r="U133" s="41" t="s">
        <v>39</v>
      </c>
      <c r="V133" s="152">
        <v>3.5000000000000003E-2</v>
      </c>
      <c r="W133" s="152">
        <f t="shared" si="1"/>
        <v>3.6335600000000006</v>
      </c>
      <c r="X133" s="152">
        <v>0</v>
      </c>
      <c r="Y133" s="152">
        <f t="shared" si="2"/>
        <v>0</v>
      </c>
      <c r="Z133" s="152">
        <v>0</v>
      </c>
      <c r="AA133" s="153">
        <f t="shared" si="3"/>
        <v>0</v>
      </c>
      <c r="AR133" s="18" t="s">
        <v>187</v>
      </c>
      <c r="AT133" s="18" t="s">
        <v>183</v>
      </c>
      <c r="AU133" s="18" t="s">
        <v>85</v>
      </c>
      <c r="AY133" s="18" t="s">
        <v>182</v>
      </c>
      <c r="BE133" s="154">
        <f t="shared" si="4"/>
        <v>0</v>
      </c>
      <c r="BF133" s="154">
        <f t="shared" si="5"/>
        <v>0</v>
      </c>
      <c r="BG133" s="154">
        <f t="shared" si="6"/>
        <v>0</v>
      </c>
      <c r="BH133" s="154">
        <f t="shared" si="7"/>
        <v>0</v>
      </c>
      <c r="BI133" s="154">
        <f t="shared" si="8"/>
        <v>0</v>
      </c>
      <c r="BJ133" s="18" t="s">
        <v>20</v>
      </c>
      <c r="BK133" s="154">
        <f t="shared" si="9"/>
        <v>0</v>
      </c>
      <c r="BL133" s="18" t="s">
        <v>187</v>
      </c>
      <c r="BM133" s="18" t="s">
        <v>1232</v>
      </c>
    </row>
    <row r="134" spans="2:65" s="10" customFormat="1" ht="29.85" customHeight="1">
      <c r="B134" s="134"/>
      <c r="C134" s="135"/>
      <c r="D134" s="144" t="s">
        <v>149</v>
      </c>
      <c r="E134" s="144"/>
      <c r="F134" s="144"/>
      <c r="G134" s="144"/>
      <c r="H134" s="144"/>
      <c r="I134" s="144"/>
      <c r="J134" s="144"/>
      <c r="K134" s="144"/>
      <c r="L134" s="144"/>
      <c r="M134" s="144"/>
      <c r="N134" s="228">
        <f>BK134</f>
        <v>0</v>
      </c>
      <c r="O134" s="229"/>
      <c r="P134" s="229"/>
      <c r="Q134" s="229"/>
      <c r="R134" s="137"/>
      <c r="T134" s="138"/>
      <c r="U134" s="135"/>
      <c r="V134" s="135"/>
      <c r="W134" s="139">
        <f>SUM(W135:W138)</f>
        <v>47.100791000000001</v>
      </c>
      <c r="X134" s="135"/>
      <c r="Y134" s="139">
        <f>SUM(Y135:Y138)</f>
        <v>82.985307759999998</v>
      </c>
      <c r="Z134" s="135"/>
      <c r="AA134" s="140">
        <f>SUM(AA135:AA138)</f>
        <v>0</v>
      </c>
      <c r="AR134" s="141" t="s">
        <v>20</v>
      </c>
      <c r="AT134" s="142" t="s">
        <v>73</v>
      </c>
      <c r="AU134" s="142" t="s">
        <v>20</v>
      </c>
      <c r="AY134" s="141" t="s">
        <v>182</v>
      </c>
      <c r="BK134" s="143">
        <f>SUM(BK135:BK138)</f>
        <v>0</v>
      </c>
    </row>
    <row r="135" spans="2:65" s="1" customFormat="1" ht="31.5" customHeight="1">
      <c r="B135" s="145"/>
      <c r="C135" s="146" t="s">
        <v>24</v>
      </c>
      <c r="D135" s="146" t="s">
        <v>183</v>
      </c>
      <c r="E135" s="147" t="s">
        <v>1152</v>
      </c>
      <c r="F135" s="219" t="s">
        <v>1153</v>
      </c>
      <c r="G135" s="219"/>
      <c r="H135" s="219"/>
      <c r="I135" s="219"/>
      <c r="J135" s="148" t="s">
        <v>186</v>
      </c>
      <c r="K135" s="149">
        <v>28.26</v>
      </c>
      <c r="L135" s="220"/>
      <c r="M135" s="220"/>
      <c r="N135" s="220">
        <f>ROUND(L135*K135,2)</f>
        <v>0</v>
      </c>
      <c r="O135" s="220"/>
      <c r="P135" s="220"/>
      <c r="Q135" s="220"/>
      <c r="R135" s="150"/>
      <c r="T135" s="151" t="s">
        <v>5</v>
      </c>
      <c r="U135" s="41" t="s">
        <v>39</v>
      </c>
      <c r="V135" s="152">
        <v>1.085</v>
      </c>
      <c r="W135" s="152">
        <f>V135*K135</f>
        <v>30.662100000000002</v>
      </c>
      <c r="X135" s="152">
        <v>2.16</v>
      </c>
      <c r="Y135" s="152">
        <f>X135*K135</f>
        <v>61.04160000000001</v>
      </c>
      <c r="Z135" s="152">
        <v>0</v>
      </c>
      <c r="AA135" s="153">
        <f>Z135*K135</f>
        <v>0</v>
      </c>
      <c r="AR135" s="18" t="s">
        <v>187</v>
      </c>
      <c r="AT135" s="18" t="s">
        <v>183</v>
      </c>
      <c r="AU135" s="18" t="s">
        <v>85</v>
      </c>
      <c r="AY135" s="18" t="s">
        <v>182</v>
      </c>
      <c r="BE135" s="154">
        <f>IF(U135="základní",N135,0)</f>
        <v>0</v>
      </c>
      <c r="BF135" s="154">
        <f>IF(U135="snížená",N135,0)</f>
        <v>0</v>
      </c>
      <c r="BG135" s="154">
        <f>IF(U135="zákl. přenesená",N135,0)</f>
        <v>0</v>
      </c>
      <c r="BH135" s="154">
        <f>IF(U135="sníž. přenesená",N135,0)</f>
        <v>0</v>
      </c>
      <c r="BI135" s="154">
        <f>IF(U135="nulová",N135,0)</f>
        <v>0</v>
      </c>
      <c r="BJ135" s="18" t="s">
        <v>20</v>
      </c>
      <c r="BK135" s="154">
        <f>ROUND(L135*K135,2)</f>
        <v>0</v>
      </c>
      <c r="BL135" s="18" t="s">
        <v>187</v>
      </c>
      <c r="BM135" s="18" t="s">
        <v>1233</v>
      </c>
    </row>
    <row r="136" spans="2:65" s="1" customFormat="1" ht="31.5" customHeight="1">
      <c r="B136" s="145"/>
      <c r="C136" s="146" t="s">
        <v>222</v>
      </c>
      <c r="D136" s="146" t="s">
        <v>183</v>
      </c>
      <c r="E136" s="147" t="s">
        <v>275</v>
      </c>
      <c r="F136" s="219" t="s">
        <v>276</v>
      </c>
      <c r="G136" s="219"/>
      <c r="H136" s="219"/>
      <c r="I136" s="219"/>
      <c r="J136" s="148" t="s">
        <v>186</v>
      </c>
      <c r="K136" s="149">
        <v>9.4990000000000006</v>
      </c>
      <c r="L136" s="220"/>
      <c r="M136" s="220"/>
      <c r="N136" s="220">
        <f>ROUND(L136*K136,2)</f>
        <v>0</v>
      </c>
      <c r="O136" s="220"/>
      <c r="P136" s="220"/>
      <c r="Q136" s="220"/>
      <c r="R136" s="150"/>
      <c r="T136" s="151" t="s">
        <v>5</v>
      </c>
      <c r="U136" s="41" t="s">
        <v>39</v>
      </c>
      <c r="V136" s="152">
        <v>0.58399999999999996</v>
      </c>
      <c r="W136" s="152">
        <f>V136*K136</f>
        <v>5.5474160000000001</v>
      </c>
      <c r="X136" s="152">
        <v>2.2563399999999998</v>
      </c>
      <c r="Y136" s="152">
        <f>X136*K136</f>
        <v>21.432973659999998</v>
      </c>
      <c r="Z136" s="152">
        <v>0</v>
      </c>
      <c r="AA136" s="153">
        <f>Z136*K136</f>
        <v>0</v>
      </c>
      <c r="AR136" s="18" t="s">
        <v>187</v>
      </c>
      <c r="AT136" s="18" t="s">
        <v>183</v>
      </c>
      <c r="AU136" s="18" t="s">
        <v>85</v>
      </c>
      <c r="AY136" s="18" t="s">
        <v>182</v>
      </c>
      <c r="BE136" s="154">
        <f>IF(U136="základní",N136,0)</f>
        <v>0</v>
      </c>
      <c r="BF136" s="154">
        <f>IF(U136="snížená",N136,0)</f>
        <v>0</v>
      </c>
      <c r="BG136" s="154">
        <f>IF(U136="zákl. přenesená",N136,0)</f>
        <v>0</v>
      </c>
      <c r="BH136" s="154">
        <f>IF(U136="sníž. přenesená",N136,0)</f>
        <v>0</v>
      </c>
      <c r="BI136" s="154">
        <f>IF(U136="nulová",N136,0)</f>
        <v>0</v>
      </c>
      <c r="BJ136" s="18" t="s">
        <v>20</v>
      </c>
      <c r="BK136" s="154">
        <f>ROUND(L136*K136,2)</f>
        <v>0</v>
      </c>
      <c r="BL136" s="18" t="s">
        <v>187</v>
      </c>
      <c r="BM136" s="18" t="s">
        <v>1234</v>
      </c>
    </row>
    <row r="137" spans="2:65" s="1" customFormat="1" ht="31.5" customHeight="1">
      <c r="B137" s="145"/>
      <c r="C137" s="146" t="s">
        <v>226</v>
      </c>
      <c r="D137" s="146" t="s">
        <v>183</v>
      </c>
      <c r="E137" s="147" t="s">
        <v>279</v>
      </c>
      <c r="F137" s="219" t="s">
        <v>280</v>
      </c>
      <c r="G137" s="219"/>
      <c r="H137" s="219"/>
      <c r="I137" s="219"/>
      <c r="J137" s="148" t="s">
        <v>248</v>
      </c>
      <c r="K137" s="149">
        <v>0.48499999999999999</v>
      </c>
      <c r="L137" s="220"/>
      <c r="M137" s="220"/>
      <c r="N137" s="220">
        <f>ROUND(L137*K137,2)</f>
        <v>0</v>
      </c>
      <c r="O137" s="220"/>
      <c r="P137" s="220"/>
      <c r="Q137" s="220"/>
      <c r="R137" s="150"/>
      <c r="T137" s="151" t="s">
        <v>5</v>
      </c>
      <c r="U137" s="41" t="s">
        <v>39</v>
      </c>
      <c r="V137" s="152">
        <v>15.231</v>
      </c>
      <c r="W137" s="152">
        <f>V137*K137</f>
        <v>7.387035</v>
      </c>
      <c r="X137" s="152">
        <v>1.0530600000000001</v>
      </c>
      <c r="Y137" s="152">
        <f>X137*K137</f>
        <v>0.51073410000000008</v>
      </c>
      <c r="Z137" s="152">
        <v>0</v>
      </c>
      <c r="AA137" s="153">
        <f>Z137*K137</f>
        <v>0</v>
      </c>
      <c r="AR137" s="18" t="s">
        <v>187</v>
      </c>
      <c r="AT137" s="18" t="s">
        <v>183</v>
      </c>
      <c r="AU137" s="18" t="s">
        <v>85</v>
      </c>
      <c r="AY137" s="18" t="s">
        <v>182</v>
      </c>
      <c r="BE137" s="154">
        <f>IF(U137="základní",N137,0)</f>
        <v>0</v>
      </c>
      <c r="BF137" s="154">
        <f>IF(U137="snížená",N137,0)</f>
        <v>0</v>
      </c>
      <c r="BG137" s="154">
        <f>IF(U137="zákl. přenesená",N137,0)</f>
        <v>0</v>
      </c>
      <c r="BH137" s="154">
        <f>IF(U137="sníž. přenesená",N137,0)</f>
        <v>0</v>
      </c>
      <c r="BI137" s="154">
        <f>IF(U137="nulová",N137,0)</f>
        <v>0</v>
      </c>
      <c r="BJ137" s="18" t="s">
        <v>20</v>
      </c>
      <c r="BK137" s="154">
        <f>ROUND(L137*K137,2)</f>
        <v>0</v>
      </c>
      <c r="BL137" s="18" t="s">
        <v>187</v>
      </c>
      <c r="BM137" s="18" t="s">
        <v>590</v>
      </c>
    </row>
    <row r="138" spans="2:65" s="1" customFormat="1" ht="22.5" customHeight="1">
      <c r="B138" s="145"/>
      <c r="C138" s="146" t="s">
        <v>230</v>
      </c>
      <c r="D138" s="146" t="s">
        <v>183</v>
      </c>
      <c r="E138" s="147" t="s">
        <v>1235</v>
      </c>
      <c r="F138" s="219" t="s">
        <v>1236</v>
      </c>
      <c r="G138" s="219"/>
      <c r="H138" s="219"/>
      <c r="I138" s="219"/>
      <c r="J138" s="148" t="s">
        <v>257</v>
      </c>
      <c r="K138" s="149">
        <v>113.04</v>
      </c>
      <c r="L138" s="220"/>
      <c r="M138" s="220"/>
      <c r="N138" s="220">
        <f>ROUND(L138*K138,2)</f>
        <v>0</v>
      </c>
      <c r="O138" s="220"/>
      <c r="P138" s="220"/>
      <c r="Q138" s="220"/>
      <c r="R138" s="150"/>
      <c r="T138" s="151" t="s">
        <v>5</v>
      </c>
      <c r="U138" s="41" t="s">
        <v>39</v>
      </c>
      <c r="V138" s="152">
        <v>3.1E-2</v>
      </c>
      <c r="W138" s="152">
        <f>V138*K138</f>
        <v>3.5042400000000002</v>
      </c>
      <c r="X138" s="152">
        <v>0</v>
      </c>
      <c r="Y138" s="152">
        <f>X138*K138</f>
        <v>0</v>
      </c>
      <c r="Z138" s="152">
        <v>0</v>
      </c>
      <c r="AA138" s="153">
        <f>Z138*K138</f>
        <v>0</v>
      </c>
      <c r="AR138" s="18" t="s">
        <v>187</v>
      </c>
      <c r="AT138" s="18" t="s">
        <v>183</v>
      </c>
      <c r="AU138" s="18" t="s">
        <v>85</v>
      </c>
      <c r="AY138" s="18" t="s">
        <v>182</v>
      </c>
      <c r="BE138" s="154">
        <f>IF(U138="základní",N138,0)</f>
        <v>0</v>
      </c>
      <c r="BF138" s="154">
        <f>IF(U138="snížená",N138,0)</f>
        <v>0</v>
      </c>
      <c r="BG138" s="154">
        <f>IF(U138="zákl. přenesená",N138,0)</f>
        <v>0</v>
      </c>
      <c r="BH138" s="154">
        <f>IF(U138="sníž. přenesená",N138,0)</f>
        <v>0</v>
      </c>
      <c r="BI138" s="154">
        <f>IF(U138="nulová",N138,0)</f>
        <v>0</v>
      </c>
      <c r="BJ138" s="18" t="s">
        <v>20</v>
      </c>
      <c r="BK138" s="154">
        <f>ROUND(L138*K138,2)</f>
        <v>0</v>
      </c>
      <c r="BL138" s="18" t="s">
        <v>187</v>
      </c>
      <c r="BM138" s="18" t="s">
        <v>1237</v>
      </c>
    </row>
    <row r="139" spans="2:65" s="10" customFormat="1" ht="29.85" customHeight="1">
      <c r="B139" s="134"/>
      <c r="C139" s="135"/>
      <c r="D139" s="144" t="s">
        <v>1125</v>
      </c>
      <c r="E139" s="144"/>
      <c r="F139" s="144"/>
      <c r="G139" s="144"/>
      <c r="H139" s="144"/>
      <c r="I139" s="144"/>
      <c r="J139" s="144"/>
      <c r="K139" s="144"/>
      <c r="L139" s="144"/>
      <c r="M139" s="144"/>
      <c r="N139" s="228">
        <f>BK139</f>
        <v>0</v>
      </c>
      <c r="O139" s="229"/>
      <c r="P139" s="229"/>
      <c r="Q139" s="229"/>
      <c r="R139" s="137"/>
      <c r="T139" s="138"/>
      <c r="U139" s="135"/>
      <c r="V139" s="135"/>
      <c r="W139" s="139">
        <f>SUM(W140:W141)</f>
        <v>0</v>
      </c>
      <c r="X139" s="135"/>
      <c r="Y139" s="139">
        <f>SUM(Y140:Y141)</f>
        <v>0</v>
      </c>
      <c r="Z139" s="135"/>
      <c r="AA139" s="140">
        <f>SUM(AA140:AA141)</f>
        <v>0</v>
      </c>
      <c r="AR139" s="141" t="s">
        <v>20</v>
      </c>
      <c r="AT139" s="142" t="s">
        <v>73</v>
      </c>
      <c r="AU139" s="142" t="s">
        <v>20</v>
      </c>
      <c r="AY139" s="141" t="s">
        <v>182</v>
      </c>
      <c r="BK139" s="143">
        <f>SUM(BK140:BK141)</f>
        <v>0</v>
      </c>
    </row>
    <row r="140" spans="2:65" s="1" customFormat="1" ht="31.5" customHeight="1">
      <c r="B140" s="145"/>
      <c r="C140" s="146" t="s">
        <v>234</v>
      </c>
      <c r="D140" s="146" t="s">
        <v>183</v>
      </c>
      <c r="E140" s="147" t="s">
        <v>1185</v>
      </c>
      <c r="F140" s="219" t="s">
        <v>1186</v>
      </c>
      <c r="G140" s="219"/>
      <c r="H140" s="219"/>
      <c r="I140" s="219"/>
      <c r="J140" s="148" t="s">
        <v>562</v>
      </c>
      <c r="K140" s="149">
        <v>1</v>
      </c>
      <c r="L140" s="220"/>
      <c r="M140" s="220"/>
      <c r="N140" s="220">
        <f>ROUND(L140*K140,2)</f>
        <v>0</v>
      </c>
      <c r="O140" s="220"/>
      <c r="P140" s="220"/>
      <c r="Q140" s="220"/>
      <c r="R140" s="150"/>
      <c r="T140" s="151" t="s">
        <v>5</v>
      </c>
      <c r="U140" s="41" t="s">
        <v>39</v>
      </c>
      <c r="V140" s="152">
        <v>0</v>
      </c>
      <c r="W140" s="152">
        <f>V140*K140</f>
        <v>0</v>
      </c>
      <c r="X140" s="152">
        <v>0</v>
      </c>
      <c r="Y140" s="152">
        <f>X140*K140</f>
        <v>0</v>
      </c>
      <c r="Z140" s="152">
        <v>0</v>
      </c>
      <c r="AA140" s="153">
        <f>Z140*K140</f>
        <v>0</v>
      </c>
      <c r="AR140" s="18" t="s">
        <v>187</v>
      </c>
      <c r="AT140" s="18" t="s">
        <v>183</v>
      </c>
      <c r="AU140" s="18" t="s">
        <v>85</v>
      </c>
      <c r="AY140" s="18" t="s">
        <v>182</v>
      </c>
      <c r="BE140" s="154">
        <f>IF(U140="základní",N140,0)</f>
        <v>0</v>
      </c>
      <c r="BF140" s="154">
        <f>IF(U140="snížená",N140,0)</f>
        <v>0</v>
      </c>
      <c r="BG140" s="154">
        <f>IF(U140="zákl. přenesená",N140,0)</f>
        <v>0</v>
      </c>
      <c r="BH140" s="154">
        <f>IF(U140="sníž. přenesená",N140,0)</f>
        <v>0</v>
      </c>
      <c r="BI140" s="154">
        <f>IF(U140="nulová",N140,0)</f>
        <v>0</v>
      </c>
      <c r="BJ140" s="18" t="s">
        <v>20</v>
      </c>
      <c r="BK140" s="154">
        <f>ROUND(L140*K140,2)</f>
        <v>0</v>
      </c>
      <c r="BL140" s="18" t="s">
        <v>187</v>
      </c>
      <c r="BM140" s="18" t="s">
        <v>1238</v>
      </c>
    </row>
    <row r="141" spans="2:65" s="1" customFormat="1" ht="31.5" customHeight="1">
      <c r="B141" s="145"/>
      <c r="C141" s="146" t="s">
        <v>11</v>
      </c>
      <c r="D141" s="146" t="s">
        <v>183</v>
      </c>
      <c r="E141" s="147" t="s">
        <v>1188</v>
      </c>
      <c r="F141" s="219" t="s">
        <v>1189</v>
      </c>
      <c r="G141" s="219"/>
      <c r="H141" s="219"/>
      <c r="I141" s="219"/>
      <c r="J141" s="148" t="s">
        <v>445</v>
      </c>
      <c r="K141" s="149">
        <v>76.341999999999999</v>
      </c>
      <c r="L141" s="220"/>
      <c r="M141" s="220"/>
      <c r="N141" s="220">
        <f>ROUND(L141*K141,2)</f>
        <v>0</v>
      </c>
      <c r="O141" s="220"/>
      <c r="P141" s="220"/>
      <c r="Q141" s="220"/>
      <c r="R141" s="150"/>
      <c r="T141" s="151" t="s">
        <v>5</v>
      </c>
      <c r="U141" s="41" t="s">
        <v>39</v>
      </c>
      <c r="V141" s="152">
        <v>0</v>
      </c>
      <c r="W141" s="152">
        <f>V141*K141</f>
        <v>0</v>
      </c>
      <c r="X141" s="152">
        <v>0</v>
      </c>
      <c r="Y141" s="152">
        <f>X141*K141</f>
        <v>0</v>
      </c>
      <c r="Z141" s="152">
        <v>0</v>
      </c>
      <c r="AA141" s="153">
        <f>Z141*K141</f>
        <v>0</v>
      </c>
      <c r="AR141" s="18" t="s">
        <v>187</v>
      </c>
      <c r="AT141" s="18" t="s">
        <v>183</v>
      </c>
      <c r="AU141" s="18" t="s">
        <v>85</v>
      </c>
      <c r="AY141" s="18" t="s">
        <v>182</v>
      </c>
      <c r="BE141" s="154">
        <f>IF(U141="základní",N141,0)</f>
        <v>0</v>
      </c>
      <c r="BF141" s="154">
        <f>IF(U141="snížená",N141,0)</f>
        <v>0</v>
      </c>
      <c r="BG141" s="154">
        <f>IF(U141="zákl. přenesená",N141,0)</f>
        <v>0</v>
      </c>
      <c r="BH141" s="154">
        <f>IF(U141="sníž. přenesená",N141,0)</f>
        <v>0</v>
      </c>
      <c r="BI141" s="154">
        <f>IF(U141="nulová",N141,0)</f>
        <v>0</v>
      </c>
      <c r="BJ141" s="18" t="s">
        <v>20</v>
      </c>
      <c r="BK141" s="154">
        <f>ROUND(L141*K141,2)</f>
        <v>0</v>
      </c>
      <c r="BL141" s="18" t="s">
        <v>187</v>
      </c>
      <c r="BM141" s="18" t="s">
        <v>1239</v>
      </c>
    </row>
    <row r="142" spans="2:65" s="10" customFormat="1" ht="29.85" customHeight="1">
      <c r="B142" s="134"/>
      <c r="C142" s="135"/>
      <c r="D142" s="144" t="s">
        <v>1220</v>
      </c>
      <c r="E142" s="144"/>
      <c r="F142" s="144"/>
      <c r="G142" s="144"/>
      <c r="H142" s="144"/>
      <c r="I142" s="144"/>
      <c r="J142" s="144"/>
      <c r="K142" s="144"/>
      <c r="L142" s="144"/>
      <c r="M142" s="144"/>
      <c r="N142" s="228">
        <f>BK142</f>
        <v>0</v>
      </c>
      <c r="O142" s="229"/>
      <c r="P142" s="229"/>
      <c r="Q142" s="229"/>
      <c r="R142" s="137"/>
      <c r="T142" s="138"/>
      <c r="U142" s="135"/>
      <c r="V142" s="135"/>
      <c r="W142" s="139">
        <f>SUM(W143:W148)</f>
        <v>0</v>
      </c>
      <c r="X142" s="135"/>
      <c r="Y142" s="139">
        <f>SUM(Y143:Y148)</f>
        <v>177.91951922999999</v>
      </c>
      <c r="Z142" s="135"/>
      <c r="AA142" s="140">
        <f>SUM(AA143:AA148)</f>
        <v>0</v>
      </c>
      <c r="AR142" s="141" t="s">
        <v>20</v>
      </c>
      <c r="AT142" s="142" t="s">
        <v>73</v>
      </c>
      <c r="AU142" s="142" t="s">
        <v>20</v>
      </c>
      <c r="AY142" s="141" t="s">
        <v>182</v>
      </c>
      <c r="BK142" s="143">
        <f>SUM(BK143:BK148)</f>
        <v>0</v>
      </c>
    </row>
    <row r="143" spans="2:65" s="1" customFormat="1" ht="44.25" customHeight="1">
      <c r="B143" s="145"/>
      <c r="C143" s="146" t="s">
        <v>241</v>
      </c>
      <c r="D143" s="146" t="s">
        <v>183</v>
      </c>
      <c r="E143" s="147" t="s">
        <v>1240</v>
      </c>
      <c r="F143" s="219" t="s">
        <v>1241</v>
      </c>
      <c r="G143" s="219"/>
      <c r="H143" s="219"/>
      <c r="I143" s="219"/>
      <c r="J143" s="148" t="s">
        <v>186</v>
      </c>
      <c r="K143" s="149">
        <v>43.802999999999997</v>
      </c>
      <c r="L143" s="220"/>
      <c r="M143" s="220"/>
      <c r="N143" s="220">
        <f t="shared" ref="N143:N148" si="10">ROUND(L143*K143,2)</f>
        <v>0</v>
      </c>
      <c r="O143" s="220"/>
      <c r="P143" s="220"/>
      <c r="Q143" s="220"/>
      <c r="R143" s="150"/>
      <c r="T143" s="151" t="s">
        <v>5</v>
      </c>
      <c r="U143" s="41" t="s">
        <v>39</v>
      </c>
      <c r="V143" s="152">
        <v>0</v>
      </c>
      <c r="W143" s="152">
        <f t="shared" ref="W143:W148" si="11">V143*K143</f>
        <v>0</v>
      </c>
      <c r="X143" s="152">
        <v>2.5143</v>
      </c>
      <c r="Y143" s="152">
        <f t="shared" ref="Y143:Y148" si="12">X143*K143</f>
        <v>110.13388289999999</v>
      </c>
      <c r="Z143" s="152">
        <v>0</v>
      </c>
      <c r="AA143" s="153">
        <f t="shared" ref="AA143:AA148" si="13">Z143*K143</f>
        <v>0</v>
      </c>
      <c r="AR143" s="18" t="s">
        <v>187</v>
      </c>
      <c r="AT143" s="18" t="s">
        <v>183</v>
      </c>
      <c r="AU143" s="18" t="s">
        <v>85</v>
      </c>
      <c r="AY143" s="18" t="s">
        <v>182</v>
      </c>
      <c r="BE143" s="154">
        <f t="shared" ref="BE143:BE148" si="14">IF(U143="základní",N143,0)</f>
        <v>0</v>
      </c>
      <c r="BF143" s="154">
        <f t="shared" ref="BF143:BF148" si="15">IF(U143="snížená",N143,0)</f>
        <v>0</v>
      </c>
      <c r="BG143" s="154">
        <f t="shared" ref="BG143:BG148" si="16">IF(U143="zákl. přenesená",N143,0)</f>
        <v>0</v>
      </c>
      <c r="BH143" s="154">
        <f t="shared" ref="BH143:BH148" si="17">IF(U143="sníž. přenesená",N143,0)</f>
        <v>0</v>
      </c>
      <c r="BI143" s="154">
        <f t="shared" ref="BI143:BI148" si="18">IF(U143="nulová",N143,0)</f>
        <v>0</v>
      </c>
      <c r="BJ143" s="18" t="s">
        <v>20</v>
      </c>
      <c r="BK143" s="154">
        <f t="shared" ref="BK143:BK148" si="19">ROUND(L143*K143,2)</f>
        <v>0</v>
      </c>
      <c r="BL143" s="18" t="s">
        <v>187</v>
      </c>
      <c r="BM143" s="18" t="s">
        <v>1242</v>
      </c>
    </row>
    <row r="144" spans="2:65" s="1" customFormat="1" ht="44.25" customHeight="1">
      <c r="B144" s="145"/>
      <c r="C144" s="146" t="s">
        <v>245</v>
      </c>
      <c r="D144" s="146" t="s">
        <v>183</v>
      </c>
      <c r="E144" s="147" t="s">
        <v>1243</v>
      </c>
      <c r="F144" s="219" t="s">
        <v>1244</v>
      </c>
      <c r="G144" s="219"/>
      <c r="H144" s="219"/>
      <c r="I144" s="219"/>
      <c r="J144" s="148" t="s">
        <v>186</v>
      </c>
      <c r="K144" s="149">
        <v>23.55</v>
      </c>
      <c r="L144" s="220"/>
      <c r="M144" s="220"/>
      <c r="N144" s="220">
        <f t="shared" si="10"/>
        <v>0</v>
      </c>
      <c r="O144" s="220"/>
      <c r="P144" s="220"/>
      <c r="Q144" s="220"/>
      <c r="R144" s="150"/>
      <c r="T144" s="151" t="s">
        <v>5</v>
      </c>
      <c r="U144" s="41" t="s">
        <v>39</v>
      </c>
      <c r="V144" s="152">
        <v>0</v>
      </c>
      <c r="W144" s="152">
        <f t="shared" si="11"/>
        <v>0</v>
      </c>
      <c r="X144" s="152">
        <v>2.5023499999999999</v>
      </c>
      <c r="Y144" s="152">
        <f t="shared" si="12"/>
        <v>58.930342499999995</v>
      </c>
      <c r="Z144" s="152">
        <v>0</v>
      </c>
      <c r="AA144" s="153">
        <f t="shared" si="13"/>
        <v>0</v>
      </c>
      <c r="AR144" s="18" t="s">
        <v>187</v>
      </c>
      <c r="AT144" s="18" t="s">
        <v>183</v>
      </c>
      <c r="AU144" s="18" t="s">
        <v>85</v>
      </c>
      <c r="AY144" s="18" t="s">
        <v>182</v>
      </c>
      <c r="BE144" s="154">
        <f t="shared" si="14"/>
        <v>0</v>
      </c>
      <c r="BF144" s="154">
        <f t="shared" si="15"/>
        <v>0</v>
      </c>
      <c r="BG144" s="154">
        <f t="shared" si="16"/>
        <v>0</v>
      </c>
      <c r="BH144" s="154">
        <f t="shared" si="17"/>
        <v>0</v>
      </c>
      <c r="BI144" s="154">
        <f t="shared" si="18"/>
        <v>0</v>
      </c>
      <c r="BJ144" s="18" t="s">
        <v>20</v>
      </c>
      <c r="BK144" s="154">
        <f t="shared" si="19"/>
        <v>0</v>
      </c>
      <c r="BL144" s="18" t="s">
        <v>187</v>
      </c>
      <c r="BM144" s="18" t="s">
        <v>1245</v>
      </c>
    </row>
    <row r="145" spans="2:65" s="1" customFormat="1" ht="44.25" customHeight="1">
      <c r="B145" s="145"/>
      <c r="C145" s="146" t="s">
        <v>250</v>
      </c>
      <c r="D145" s="146" t="s">
        <v>183</v>
      </c>
      <c r="E145" s="147" t="s">
        <v>1246</v>
      </c>
      <c r="F145" s="219" t="s">
        <v>1247</v>
      </c>
      <c r="G145" s="219"/>
      <c r="H145" s="219"/>
      <c r="I145" s="219"/>
      <c r="J145" s="148" t="s">
        <v>257</v>
      </c>
      <c r="K145" s="149">
        <v>290.45</v>
      </c>
      <c r="L145" s="220"/>
      <c r="M145" s="220"/>
      <c r="N145" s="220">
        <f t="shared" si="10"/>
        <v>0</v>
      </c>
      <c r="O145" s="220"/>
      <c r="P145" s="220"/>
      <c r="Q145" s="220"/>
      <c r="R145" s="150"/>
      <c r="T145" s="151" t="s">
        <v>5</v>
      </c>
      <c r="U145" s="41" t="s">
        <v>39</v>
      </c>
      <c r="V145" s="152">
        <v>0</v>
      </c>
      <c r="W145" s="152">
        <f t="shared" si="11"/>
        <v>0</v>
      </c>
      <c r="X145" s="152">
        <v>3.5300000000000002E-3</v>
      </c>
      <c r="Y145" s="152">
        <f t="shared" si="12"/>
        <v>1.0252885</v>
      </c>
      <c r="Z145" s="152">
        <v>0</v>
      </c>
      <c r="AA145" s="153">
        <f t="shared" si="13"/>
        <v>0</v>
      </c>
      <c r="AR145" s="18" t="s">
        <v>187</v>
      </c>
      <c r="AT145" s="18" t="s">
        <v>183</v>
      </c>
      <c r="AU145" s="18" t="s">
        <v>85</v>
      </c>
      <c r="AY145" s="18" t="s">
        <v>182</v>
      </c>
      <c r="BE145" s="154">
        <f t="shared" si="14"/>
        <v>0</v>
      </c>
      <c r="BF145" s="154">
        <f t="shared" si="15"/>
        <v>0</v>
      </c>
      <c r="BG145" s="154">
        <f t="shared" si="16"/>
        <v>0</v>
      </c>
      <c r="BH145" s="154">
        <f t="shared" si="17"/>
        <v>0</v>
      </c>
      <c r="BI145" s="154">
        <f t="shared" si="18"/>
        <v>0</v>
      </c>
      <c r="BJ145" s="18" t="s">
        <v>20</v>
      </c>
      <c r="BK145" s="154">
        <f t="shared" si="19"/>
        <v>0</v>
      </c>
      <c r="BL145" s="18" t="s">
        <v>187</v>
      </c>
      <c r="BM145" s="18" t="s">
        <v>1248</v>
      </c>
    </row>
    <row r="146" spans="2:65" s="1" customFormat="1" ht="44.25" customHeight="1">
      <c r="B146" s="145"/>
      <c r="C146" s="146" t="s">
        <v>254</v>
      </c>
      <c r="D146" s="146" t="s">
        <v>183</v>
      </c>
      <c r="E146" s="147" t="s">
        <v>1249</v>
      </c>
      <c r="F146" s="219" t="s">
        <v>1250</v>
      </c>
      <c r="G146" s="219"/>
      <c r="H146" s="219"/>
      <c r="I146" s="219"/>
      <c r="J146" s="148" t="s">
        <v>257</v>
      </c>
      <c r="K146" s="149">
        <v>290.45</v>
      </c>
      <c r="L146" s="220"/>
      <c r="M146" s="220"/>
      <c r="N146" s="220">
        <f t="shared" si="10"/>
        <v>0</v>
      </c>
      <c r="O146" s="220"/>
      <c r="P146" s="220"/>
      <c r="Q146" s="220"/>
      <c r="R146" s="150"/>
      <c r="T146" s="151" t="s">
        <v>5</v>
      </c>
      <c r="U146" s="41" t="s">
        <v>39</v>
      </c>
      <c r="V146" s="152">
        <v>0</v>
      </c>
      <c r="W146" s="152">
        <f t="shared" si="11"/>
        <v>0</v>
      </c>
      <c r="X146" s="152">
        <v>0</v>
      </c>
      <c r="Y146" s="152">
        <f t="shared" si="12"/>
        <v>0</v>
      </c>
      <c r="Z146" s="152">
        <v>0</v>
      </c>
      <c r="AA146" s="153">
        <f t="shared" si="13"/>
        <v>0</v>
      </c>
      <c r="AR146" s="18" t="s">
        <v>187</v>
      </c>
      <c r="AT146" s="18" t="s">
        <v>183</v>
      </c>
      <c r="AU146" s="18" t="s">
        <v>85</v>
      </c>
      <c r="AY146" s="18" t="s">
        <v>182</v>
      </c>
      <c r="BE146" s="154">
        <f t="shared" si="14"/>
        <v>0</v>
      </c>
      <c r="BF146" s="154">
        <f t="shared" si="15"/>
        <v>0</v>
      </c>
      <c r="BG146" s="154">
        <f t="shared" si="16"/>
        <v>0</v>
      </c>
      <c r="BH146" s="154">
        <f t="shared" si="17"/>
        <v>0</v>
      </c>
      <c r="BI146" s="154">
        <f t="shared" si="18"/>
        <v>0</v>
      </c>
      <c r="BJ146" s="18" t="s">
        <v>20</v>
      </c>
      <c r="BK146" s="154">
        <f t="shared" si="19"/>
        <v>0</v>
      </c>
      <c r="BL146" s="18" t="s">
        <v>187</v>
      </c>
      <c r="BM146" s="18" t="s">
        <v>1251</v>
      </c>
    </row>
    <row r="147" spans="2:65" s="1" customFormat="1" ht="31.5" customHeight="1">
      <c r="B147" s="145"/>
      <c r="C147" s="146" t="s">
        <v>259</v>
      </c>
      <c r="D147" s="146" t="s">
        <v>183</v>
      </c>
      <c r="E147" s="147" t="s">
        <v>1252</v>
      </c>
      <c r="F147" s="219" t="s">
        <v>1253</v>
      </c>
      <c r="G147" s="219"/>
      <c r="H147" s="219"/>
      <c r="I147" s="219"/>
      <c r="J147" s="148" t="s">
        <v>248</v>
      </c>
      <c r="K147" s="149">
        <v>3.0310000000000001</v>
      </c>
      <c r="L147" s="220"/>
      <c r="M147" s="220"/>
      <c r="N147" s="220">
        <f t="shared" si="10"/>
        <v>0</v>
      </c>
      <c r="O147" s="220"/>
      <c r="P147" s="220"/>
      <c r="Q147" s="220"/>
      <c r="R147" s="150"/>
      <c r="T147" s="151" t="s">
        <v>5</v>
      </c>
      <c r="U147" s="41" t="s">
        <v>39</v>
      </c>
      <c r="V147" s="152">
        <v>0</v>
      </c>
      <c r="W147" s="152">
        <f t="shared" si="11"/>
        <v>0</v>
      </c>
      <c r="X147" s="152">
        <v>1.10951</v>
      </c>
      <c r="Y147" s="152">
        <f t="shared" si="12"/>
        <v>3.36292481</v>
      </c>
      <c r="Z147" s="152">
        <v>0</v>
      </c>
      <c r="AA147" s="153">
        <f t="shared" si="13"/>
        <v>0</v>
      </c>
      <c r="AR147" s="18" t="s">
        <v>187</v>
      </c>
      <c r="AT147" s="18" t="s">
        <v>183</v>
      </c>
      <c r="AU147" s="18" t="s">
        <v>85</v>
      </c>
      <c r="AY147" s="18" t="s">
        <v>182</v>
      </c>
      <c r="BE147" s="154">
        <f t="shared" si="14"/>
        <v>0</v>
      </c>
      <c r="BF147" s="154">
        <f t="shared" si="15"/>
        <v>0</v>
      </c>
      <c r="BG147" s="154">
        <f t="shared" si="16"/>
        <v>0</v>
      </c>
      <c r="BH147" s="154">
        <f t="shared" si="17"/>
        <v>0</v>
      </c>
      <c r="BI147" s="154">
        <f t="shared" si="18"/>
        <v>0</v>
      </c>
      <c r="BJ147" s="18" t="s">
        <v>20</v>
      </c>
      <c r="BK147" s="154">
        <f t="shared" si="19"/>
        <v>0</v>
      </c>
      <c r="BL147" s="18" t="s">
        <v>187</v>
      </c>
      <c r="BM147" s="18" t="s">
        <v>1254</v>
      </c>
    </row>
    <row r="148" spans="2:65" s="1" customFormat="1" ht="31.5" customHeight="1">
      <c r="B148" s="145"/>
      <c r="C148" s="146" t="s">
        <v>10</v>
      </c>
      <c r="D148" s="146" t="s">
        <v>183</v>
      </c>
      <c r="E148" s="147" t="s">
        <v>1255</v>
      </c>
      <c r="F148" s="219" t="s">
        <v>1256</v>
      </c>
      <c r="G148" s="219"/>
      <c r="H148" s="219"/>
      <c r="I148" s="219"/>
      <c r="J148" s="148" t="s">
        <v>248</v>
      </c>
      <c r="K148" s="149">
        <v>4.242</v>
      </c>
      <c r="L148" s="220"/>
      <c r="M148" s="220"/>
      <c r="N148" s="220">
        <f t="shared" si="10"/>
        <v>0</v>
      </c>
      <c r="O148" s="220"/>
      <c r="P148" s="220"/>
      <c r="Q148" s="220"/>
      <c r="R148" s="150"/>
      <c r="T148" s="151" t="s">
        <v>5</v>
      </c>
      <c r="U148" s="41" t="s">
        <v>39</v>
      </c>
      <c r="V148" s="152">
        <v>0</v>
      </c>
      <c r="W148" s="152">
        <f t="shared" si="11"/>
        <v>0</v>
      </c>
      <c r="X148" s="152">
        <v>1.0530600000000001</v>
      </c>
      <c r="Y148" s="152">
        <f t="shared" si="12"/>
        <v>4.4670805200000006</v>
      </c>
      <c r="Z148" s="152">
        <v>0</v>
      </c>
      <c r="AA148" s="153">
        <f t="shared" si="13"/>
        <v>0</v>
      </c>
      <c r="AR148" s="18" t="s">
        <v>187</v>
      </c>
      <c r="AT148" s="18" t="s">
        <v>183</v>
      </c>
      <c r="AU148" s="18" t="s">
        <v>85</v>
      </c>
      <c r="AY148" s="18" t="s">
        <v>182</v>
      </c>
      <c r="BE148" s="154">
        <f t="shared" si="14"/>
        <v>0</v>
      </c>
      <c r="BF148" s="154">
        <f t="shared" si="15"/>
        <v>0</v>
      </c>
      <c r="BG148" s="154">
        <f t="shared" si="16"/>
        <v>0</v>
      </c>
      <c r="BH148" s="154">
        <f t="shared" si="17"/>
        <v>0</v>
      </c>
      <c r="BI148" s="154">
        <f t="shared" si="18"/>
        <v>0</v>
      </c>
      <c r="BJ148" s="18" t="s">
        <v>20</v>
      </c>
      <c r="BK148" s="154">
        <f t="shared" si="19"/>
        <v>0</v>
      </c>
      <c r="BL148" s="18" t="s">
        <v>187</v>
      </c>
      <c r="BM148" s="18" t="s">
        <v>1257</v>
      </c>
    </row>
    <row r="149" spans="2:65" s="10" customFormat="1" ht="29.85" customHeight="1">
      <c r="B149" s="134"/>
      <c r="C149" s="135"/>
      <c r="D149" s="144" t="s">
        <v>155</v>
      </c>
      <c r="E149" s="144"/>
      <c r="F149" s="144"/>
      <c r="G149" s="144"/>
      <c r="H149" s="144"/>
      <c r="I149" s="144"/>
      <c r="J149" s="144"/>
      <c r="K149" s="144"/>
      <c r="L149" s="144"/>
      <c r="M149" s="144"/>
      <c r="N149" s="228">
        <f>BK149</f>
        <v>0</v>
      </c>
      <c r="O149" s="229"/>
      <c r="P149" s="229"/>
      <c r="Q149" s="229"/>
      <c r="R149" s="137"/>
      <c r="T149" s="138"/>
      <c r="U149" s="135"/>
      <c r="V149" s="135"/>
      <c r="W149" s="139">
        <f>W150</f>
        <v>108.53647999999998</v>
      </c>
      <c r="X149" s="135"/>
      <c r="Y149" s="139">
        <f>Y150</f>
        <v>0</v>
      </c>
      <c r="Z149" s="135"/>
      <c r="AA149" s="140">
        <f>AA150</f>
        <v>0</v>
      </c>
      <c r="AR149" s="141" t="s">
        <v>20</v>
      </c>
      <c r="AT149" s="142" t="s">
        <v>73</v>
      </c>
      <c r="AU149" s="142" t="s">
        <v>20</v>
      </c>
      <c r="AY149" s="141" t="s">
        <v>182</v>
      </c>
      <c r="BK149" s="143">
        <f>BK150</f>
        <v>0</v>
      </c>
    </row>
    <row r="150" spans="2:65" s="1" customFormat="1" ht="31.5" customHeight="1">
      <c r="B150" s="145"/>
      <c r="C150" s="146" t="s">
        <v>266</v>
      </c>
      <c r="D150" s="146" t="s">
        <v>183</v>
      </c>
      <c r="E150" s="147" t="s">
        <v>1197</v>
      </c>
      <c r="F150" s="219" t="s">
        <v>1198</v>
      </c>
      <c r="G150" s="219"/>
      <c r="H150" s="219"/>
      <c r="I150" s="219"/>
      <c r="J150" s="148" t="s">
        <v>248</v>
      </c>
      <c r="K150" s="149">
        <v>260.90499999999997</v>
      </c>
      <c r="L150" s="220"/>
      <c r="M150" s="220"/>
      <c r="N150" s="220">
        <f>ROUND(L150*K150,2)</f>
        <v>0</v>
      </c>
      <c r="O150" s="220"/>
      <c r="P150" s="220"/>
      <c r="Q150" s="220"/>
      <c r="R150" s="150"/>
      <c r="T150" s="151" t="s">
        <v>5</v>
      </c>
      <c r="U150" s="41" t="s">
        <v>39</v>
      </c>
      <c r="V150" s="152">
        <v>0.41599999999999998</v>
      </c>
      <c r="W150" s="152">
        <f>V150*K150</f>
        <v>108.53647999999998</v>
      </c>
      <c r="X150" s="152">
        <v>0</v>
      </c>
      <c r="Y150" s="152">
        <f>X150*K150</f>
        <v>0</v>
      </c>
      <c r="Z150" s="152">
        <v>0</v>
      </c>
      <c r="AA150" s="153">
        <f>Z150*K150</f>
        <v>0</v>
      </c>
      <c r="AR150" s="18" t="s">
        <v>187</v>
      </c>
      <c r="AT150" s="18" t="s">
        <v>183</v>
      </c>
      <c r="AU150" s="18" t="s">
        <v>85</v>
      </c>
      <c r="AY150" s="18" t="s">
        <v>182</v>
      </c>
      <c r="BE150" s="154">
        <f>IF(U150="základní",N150,0)</f>
        <v>0</v>
      </c>
      <c r="BF150" s="154">
        <f>IF(U150="snížená",N150,0)</f>
        <v>0</v>
      </c>
      <c r="BG150" s="154">
        <f>IF(U150="zákl. přenesená",N150,0)</f>
        <v>0</v>
      </c>
      <c r="BH150" s="154">
        <f>IF(U150="sníž. přenesená",N150,0)</f>
        <v>0</v>
      </c>
      <c r="BI150" s="154">
        <f>IF(U150="nulová",N150,0)</f>
        <v>0</v>
      </c>
      <c r="BJ150" s="18" t="s">
        <v>20</v>
      </c>
      <c r="BK150" s="154">
        <f>ROUND(L150*K150,2)</f>
        <v>0</v>
      </c>
      <c r="BL150" s="18" t="s">
        <v>187</v>
      </c>
      <c r="BM150" s="18" t="s">
        <v>1258</v>
      </c>
    </row>
    <row r="151" spans="2:65" s="10" customFormat="1" ht="37.35" customHeight="1">
      <c r="B151" s="134"/>
      <c r="C151" s="135"/>
      <c r="D151" s="136" t="s">
        <v>156</v>
      </c>
      <c r="E151" s="136"/>
      <c r="F151" s="136"/>
      <c r="G151" s="136"/>
      <c r="H151" s="136"/>
      <c r="I151" s="136"/>
      <c r="J151" s="136"/>
      <c r="K151" s="136"/>
      <c r="L151" s="136"/>
      <c r="M151" s="136"/>
      <c r="N151" s="231">
        <f>BK151</f>
        <v>0</v>
      </c>
      <c r="O151" s="232"/>
      <c r="P151" s="232"/>
      <c r="Q151" s="232"/>
      <c r="R151" s="137"/>
      <c r="T151" s="138"/>
      <c r="U151" s="135"/>
      <c r="V151" s="135"/>
      <c r="W151" s="139">
        <f>W152+W154</f>
        <v>0</v>
      </c>
      <c r="X151" s="135"/>
      <c r="Y151" s="139">
        <f>Y152+Y154</f>
        <v>0</v>
      </c>
      <c r="Z151" s="135"/>
      <c r="AA151" s="140">
        <f>AA152+AA154</f>
        <v>0</v>
      </c>
      <c r="AR151" s="141" t="s">
        <v>85</v>
      </c>
      <c r="AT151" s="142" t="s">
        <v>73</v>
      </c>
      <c r="AU151" s="142" t="s">
        <v>74</v>
      </c>
      <c r="AY151" s="141" t="s">
        <v>182</v>
      </c>
      <c r="BK151" s="143">
        <f>BK152+BK154</f>
        <v>0</v>
      </c>
    </row>
    <row r="152" spans="2:65" s="10" customFormat="1" ht="19.899999999999999" customHeight="1">
      <c r="B152" s="134"/>
      <c r="C152" s="135"/>
      <c r="D152" s="144" t="s">
        <v>163</v>
      </c>
      <c r="E152" s="144"/>
      <c r="F152" s="144"/>
      <c r="G152" s="144"/>
      <c r="H152" s="144"/>
      <c r="I152" s="144"/>
      <c r="J152" s="144"/>
      <c r="K152" s="144"/>
      <c r="L152" s="144"/>
      <c r="M152" s="144"/>
      <c r="N152" s="224">
        <f>BK152</f>
        <v>0</v>
      </c>
      <c r="O152" s="225"/>
      <c r="P152" s="225"/>
      <c r="Q152" s="225"/>
      <c r="R152" s="137"/>
      <c r="T152" s="138"/>
      <c r="U152" s="135"/>
      <c r="V152" s="135"/>
      <c r="W152" s="139">
        <f>W153</f>
        <v>0</v>
      </c>
      <c r="X152" s="135"/>
      <c r="Y152" s="139">
        <f>Y153</f>
        <v>0</v>
      </c>
      <c r="Z152" s="135"/>
      <c r="AA152" s="140">
        <f>AA153</f>
        <v>0</v>
      </c>
      <c r="AR152" s="141" t="s">
        <v>85</v>
      </c>
      <c r="AT152" s="142" t="s">
        <v>73</v>
      </c>
      <c r="AU152" s="142" t="s">
        <v>20</v>
      </c>
      <c r="AY152" s="141" t="s">
        <v>182</v>
      </c>
      <c r="BK152" s="143">
        <f>BK153</f>
        <v>0</v>
      </c>
    </row>
    <row r="153" spans="2:65" s="1" customFormat="1" ht="31.5" customHeight="1">
      <c r="B153" s="145"/>
      <c r="C153" s="146" t="s">
        <v>270</v>
      </c>
      <c r="D153" s="146" t="s">
        <v>183</v>
      </c>
      <c r="E153" s="147" t="s">
        <v>577</v>
      </c>
      <c r="F153" s="219" t="s">
        <v>1212</v>
      </c>
      <c r="G153" s="219"/>
      <c r="H153" s="219"/>
      <c r="I153" s="219"/>
      <c r="J153" s="148" t="s">
        <v>445</v>
      </c>
      <c r="K153" s="149">
        <v>28.888000000000002</v>
      </c>
      <c r="L153" s="220"/>
      <c r="M153" s="220"/>
      <c r="N153" s="220">
        <f>ROUND(L153*K153,2)</f>
        <v>0</v>
      </c>
      <c r="O153" s="220"/>
      <c r="P153" s="220"/>
      <c r="Q153" s="220"/>
      <c r="R153" s="150"/>
      <c r="T153" s="151" t="s">
        <v>5</v>
      </c>
      <c r="U153" s="41" t="s">
        <v>39</v>
      </c>
      <c r="V153" s="152">
        <v>0</v>
      </c>
      <c r="W153" s="152">
        <f>V153*K153</f>
        <v>0</v>
      </c>
      <c r="X153" s="152">
        <v>0</v>
      </c>
      <c r="Y153" s="152">
        <f>X153*K153</f>
        <v>0</v>
      </c>
      <c r="Z153" s="152">
        <v>0</v>
      </c>
      <c r="AA153" s="153">
        <f>Z153*K153</f>
        <v>0</v>
      </c>
      <c r="AR153" s="18" t="s">
        <v>241</v>
      </c>
      <c r="AT153" s="18" t="s">
        <v>183</v>
      </c>
      <c r="AU153" s="18" t="s">
        <v>85</v>
      </c>
      <c r="AY153" s="18" t="s">
        <v>182</v>
      </c>
      <c r="BE153" s="154">
        <f>IF(U153="základní",N153,0)</f>
        <v>0</v>
      </c>
      <c r="BF153" s="154">
        <f>IF(U153="snížená",N153,0)</f>
        <v>0</v>
      </c>
      <c r="BG153" s="154">
        <f>IF(U153="zákl. přenesená",N153,0)</f>
        <v>0</v>
      </c>
      <c r="BH153" s="154">
        <f>IF(U153="sníž. přenesená",N153,0)</f>
        <v>0</v>
      </c>
      <c r="BI153" s="154">
        <f>IF(U153="nulová",N153,0)</f>
        <v>0</v>
      </c>
      <c r="BJ153" s="18" t="s">
        <v>20</v>
      </c>
      <c r="BK153" s="154">
        <f>ROUND(L153*K153,2)</f>
        <v>0</v>
      </c>
      <c r="BL153" s="18" t="s">
        <v>241</v>
      </c>
      <c r="BM153" s="18" t="s">
        <v>1259</v>
      </c>
    </row>
    <row r="154" spans="2:65" s="10" customFormat="1" ht="29.85" customHeight="1">
      <c r="B154" s="134"/>
      <c r="C154" s="135"/>
      <c r="D154" s="144" t="s">
        <v>1126</v>
      </c>
      <c r="E154" s="144"/>
      <c r="F154" s="144"/>
      <c r="G154" s="144"/>
      <c r="H154" s="144"/>
      <c r="I154" s="144"/>
      <c r="J154" s="144"/>
      <c r="K154" s="144"/>
      <c r="L154" s="144"/>
      <c r="M154" s="144"/>
      <c r="N154" s="228">
        <f>BK154</f>
        <v>0</v>
      </c>
      <c r="O154" s="229"/>
      <c r="P154" s="229"/>
      <c r="Q154" s="229"/>
      <c r="R154" s="137"/>
      <c r="T154" s="138"/>
      <c r="U154" s="135"/>
      <c r="V154" s="135"/>
      <c r="W154" s="139">
        <f>W155</f>
        <v>0</v>
      </c>
      <c r="X154" s="135"/>
      <c r="Y154" s="139">
        <f>Y155</f>
        <v>0</v>
      </c>
      <c r="Z154" s="135"/>
      <c r="AA154" s="140">
        <f>AA155</f>
        <v>0</v>
      </c>
      <c r="AR154" s="141" t="s">
        <v>85</v>
      </c>
      <c r="AT154" s="142" t="s">
        <v>73</v>
      </c>
      <c r="AU154" s="142" t="s">
        <v>20</v>
      </c>
      <c r="AY154" s="141" t="s">
        <v>182</v>
      </c>
      <c r="BK154" s="143">
        <f>BK155</f>
        <v>0</v>
      </c>
    </row>
    <row r="155" spans="2:65" s="1" customFormat="1" ht="22.5" customHeight="1">
      <c r="B155" s="145"/>
      <c r="C155" s="146" t="s">
        <v>274</v>
      </c>
      <c r="D155" s="146" t="s">
        <v>183</v>
      </c>
      <c r="E155" s="147" t="s">
        <v>1214</v>
      </c>
      <c r="F155" s="219" t="s">
        <v>1260</v>
      </c>
      <c r="G155" s="219"/>
      <c r="H155" s="219"/>
      <c r="I155" s="219"/>
      <c r="J155" s="148" t="s">
        <v>5</v>
      </c>
      <c r="K155" s="149">
        <v>183.69</v>
      </c>
      <c r="L155" s="220"/>
      <c r="M155" s="220"/>
      <c r="N155" s="220">
        <f>ROUND(L155*K155,2)</f>
        <v>0</v>
      </c>
      <c r="O155" s="220"/>
      <c r="P155" s="220"/>
      <c r="Q155" s="220"/>
      <c r="R155" s="150"/>
      <c r="T155" s="151" t="s">
        <v>5</v>
      </c>
      <c r="U155" s="41" t="s">
        <v>39</v>
      </c>
      <c r="V155" s="152">
        <v>0</v>
      </c>
      <c r="W155" s="152">
        <f>V155*K155</f>
        <v>0</v>
      </c>
      <c r="X155" s="152">
        <v>0</v>
      </c>
      <c r="Y155" s="152">
        <f>X155*K155</f>
        <v>0</v>
      </c>
      <c r="Z155" s="152">
        <v>0</v>
      </c>
      <c r="AA155" s="153">
        <f>Z155*K155</f>
        <v>0</v>
      </c>
      <c r="AR155" s="18" t="s">
        <v>241</v>
      </c>
      <c r="AT155" s="18" t="s">
        <v>183</v>
      </c>
      <c r="AU155" s="18" t="s">
        <v>85</v>
      </c>
      <c r="AY155" s="18" t="s">
        <v>182</v>
      </c>
      <c r="BE155" s="154">
        <f>IF(U155="základní",N155,0)</f>
        <v>0</v>
      </c>
      <c r="BF155" s="154">
        <f>IF(U155="snížená",N155,0)</f>
        <v>0</v>
      </c>
      <c r="BG155" s="154">
        <f>IF(U155="zákl. přenesená",N155,0)</f>
        <v>0</v>
      </c>
      <c r="BH155" s="154">
        <f>IF(U155="sníž. přenesená",N155,0)</f>
        <v>0</v>
      </c>
      <c r="BI155" s="154">
        <f>IF(U155="nulová",N155,0)</f>
        <v>0</v>
      </c>
      <c r="BJ155" s="18" t="s">
        <v>20</v>
      </c>
      <c r="BK155" s="154">
        <f>ROUND(L155*K155,2)</f>
        <v>0</v>
      </c>
      <c r="BL155" s="18" t="s">
        <v>241</v>
      </c>
      <c r="BM155" s="18" t="s">
        <v>1261</v>
      </c>
    </row>
    <row r="156" spans="2:65" s="10" customFormat="1" ht="37.35" customHeight="1">
      <c r="B156" s="134"/>
      <c r="C156" s="135"/>
      <c r="D156" s="136" t="s">
        <v>165</v>
      </c>
      <c r="E156" s="136"/>
      <c r="F156" s="136"/>
      <c r="G156" s="136"/>
      <c r="H156" s="136"/>
      <c r="I156" s="136"/>
      <c r="J156" s="136"/>
      <c r="K156" s="136"/>
      <c r="L156" s="136"/>
      <c r="M156" s="136"/>
      <c r="N156" s="231">
        <f>BK156</f>
        <v>0</v>
      </c>
      <c r="O156" s="232"/>
      <c r="P156" s="232"/>
      <c r="Q156" s="232"/>
      <c r="R156" s="137"/>
      <c r="T156" s="138"/>
      <c r="U156" s="135"/>
      <c r="V156" s="135"/>
      <c r="W156" s="139">
        <f>W157</f>
        <v>0</v>
      </c>
      <c r="X156" s="135"/>
      <c r="Y156" s="139">
        <f>Y157</f>
        <v>0</v>
      </c>
      <c r="Z156" s="135"/>
      <c r="AA156" s="140">
        <f>AA157</f>
        <v>0</v>
      </c>
      <c r="AR156" s="141" t="s">
        <v>199</v>
      </c>
      <c r="AT156" s="142" t="s">
        <v>73</v>
      </c>
      <c r="AU156" s="142" t="s">
        <v>74</v>
      </c>
      <c r="AY156" s="141" t="s">
        <v>182</v>
      </c>
      <c r="BK156" s="143">
        <f>BK157</f>
        <v>0</v>
      </c>
    </row>
    <row r="157" spans="2:65" s="10" customFormat="1" ht="19.899999999999999" customHeight="1">
      <c r="B157" s="134"/>
      <c r="C157" s="135"/>
      <c r="D157" s="144" t="s">
        <v>166</v>
      </c>
      <c r="E157" s="144"/>
      <c r="F157" s="144"/>
      <c r="G157" s="144"/>
      <c r="H157" s="144"/>
      <c r="I157" s="144"/>
      <c r="J157" s="144"/>
      <c r="K157" s="144"/>
      <c r="L157" s="144"/>
      <c r="M157" s="144"/>
      <c r="N157" s="224">
        <f>BK157</f>
        <v>0</v>
      </c>
      <c r="O157" s="225"/>
      <c r="P157" s="225"/>
      <c r="Q157" s="225"/>
      <c r="R157" s="137"/>
      <c r="T157" s="138"/>
      <c r="U157" s="135"/>
      <c r="V157" s="135"/>
      <c r="W157" s="139">
        <f>W158</f>
        <v>0</v>
      </c>
      <c r="X157" s="135"/>
      <c r="Y157" s="139">
        <f>Y158</f>
        <v>0</v>
      </c>
      <c r="Z157" s="135"/>
      <c r="AA157" s="140">
        <f>AA158</f>
        <v>0</v>
      </c>
      <c r="AR157" s="141" t="s">
        <v>199</v>
      </c>
      <c r="AT157" s="142" t="s">
        <v>73</v>
      </c>
      <c r="AU157" s="142" t="s">
        <v>20</v>
      </c>
      <c r="AY157" s="141" t="s">
        <v>182</v>
      </c>
      <c r="BK157" s="143">
        <f>BK158</f>
        <v>0</v>
      </c>
    </row>
    <row r="158" spans="2:65" s="1" customFormat="1" ht="22.5" customHeight="1">
      <c r="B158" s="145"/>
      <c r="C158" s="146" t="s">
        <v>278</v>
      </c>
      <c r="D158" s="146" t="s">
        <v>183</v>
      </c>
      <c r="E158" s="147" t="s">
        <v>616</v>
      </c>
      <c r="F158" s="219" t="s">
        <v>617</v>
      </c>
      <c r="G158" s="219"/>
      <c r="H158" s="219"/>
      <c r="I158" s="219"/>
      <c r="J158" s="148" t="s">
        <v>528</v>
      </c>
      <c r="K158" s="149">
        <v>2.5</v>
      </c>
      <c r="L158" s="220"/>
      <c r="M158" s="220"/>
      <c r="N158" s="220">
        <f>ROUND(L158*K158,2)</f>
        <v>0</v>
      </c>
      <c r="O158" s="220"/>
      <c r="P158" s="220"/>
      <c r="Q158" s="220"/>
      <c r="R158" s="150"/>
      <c r="T158" s="151" t="s">
        <v>5</v>
      </c>
      <c r="U158" s="159" t="s">
        <v>39</v>
      </c>
      <c r="V158" s="160">
        <v>0</v>
      </c>
      <c r="W158" s="160">
        <f>V158*K158</f>
        <v>0</v>
      </c>
      <c r="X158" s="160">
        <v>0</v>
      </c>
      <c r="Y158" s="160">
        <f>X158*K158</f>
        <v>0</v>
      </c>
      <c r="Z158" s="160">
        <v>0</v>
      </c>
      <c r="AA158" s="161">
        <f>Z158*K158</f>
        <v>0</v>
      </c>
      <c r="AR158" s="18" t="s">
        <v>618</v>
      </c>
      <c r="AT158" s="18" t="s">
        <v>183</v>
      </c>
      <c r="AU158" s="18" t="s">
        <v>85</v>
      </c>
      <c r="AY158" s="18" t="s">
        <v>182</v>
      </c>
      <c r="BE158" s="154">
        <f>IF(U158="základní",N158,0)</f>
        <v>0</v>
      </c>
      <c r="BF158" s="154">
        <f>IF(U158="snížená",N158,0)</f>
        <v>0</v>
      </c>
      <c r="BG158" s="154">
        <f>IF(U158="zákl. přenesená",N158,0)</f>
        <v>0</v>
      </c>
      <c r="BH158" s="154">
        <f>IF(U158="sníž. přenesená",N158,0)</f>
        <v>0</v>
      </c>
      <c r="BI158" s="154">
        <f>IF(U158="nulová",N158,0)</f>
        <v>0</v>
      </c>
      <c r="BJ158" s="18" t="s">
        <v>20</v>
      </c>
      <c r="BK158" s="154">
        <f>ROUND(L158*K158,2)</f>
        <v>0</v>
      </c>
      <c r="BL158" s="18" t="s">
        <v>618</v>
      </c>
      <c r="BM158" s="18" t="s">
        <v>1262</v>
      </c>
    </row>
    <row r="159" spans="2:65" s="1" customFormat="1" ht="6.95" customHeight="1">
      <c r="B159" s="56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8"/>
    </row>
  </sheetData>
  <mergeCells count="151">
    <mergeCell ref="S2:AC2"/>
    <mergeCell ref="N139:Q139"/>
    <mergeCell ref="N142:Q142"/>
    <mergeCell ref="N149:Q149"/>
    <mergeCell ref="N151:Q151"/>
    <mergeCell ref="N152:Q152"/>
    <mergeCell ref="N154:Q154"/>
    <mergeCell ref="N156:Q156"/>
    <mergeCell ref="N157:Q157"/>
    <mergeCell ref="N145:Q145"/>
    <mergeCell ref="M116:P116"/>
    <mergeCell ref="M118:Q118"/>
    <mergeCell ref="M119:Q119"/>
    <mergeCell ref="N98:Q98"/>
    <mergeCell ref="N99:Q99"/>
    <mergeCell ref="N100:Q100"/>
    <mergeCell ref="N102:Q102"/>
    <mergeCell ref="L104:Q104"/>
    <mergeCell ref="C110:Q110"/>
    <mergeCell ref="F112:P112"/>
    <mergeCell ref="F113:P113"/>
    <mergeCell ref="F114:P114"/>
    <mergeCell ref="N89:Q89"/>
    <mergeCell ref="N90:Q90"/>
    <mergeCell ref="H1:K1"/>
    <mergeCell ref="F153:I153"/>
    <mergeCell ref="L153:M153"/>
    <mergeCell ref="N153:Q153"/>
    <mergeCell ref="F155:I155"/>
    <mergeCell ref="L155:M155"/>
    <mergeCell ref="N155:Q155"/>
    <mergeCell ref="F158:I158"/>
    <mergeCell ref="L158:M158"/>
    <mergeCell ref="N158:Q158"/>
    <mergeCell ref="F147:I147"/>
    <mergeCell ref="L147:M147"/>
    <mergeCell ref="N147:Q147"/>
    <mergeCell ref="F148:I148"/>
    <mergeCell ref="L148:M148"/>
    <mergeCell ref="N148:Q148"/>
    <mergeCell ref="F150:I150"/>
    <mergeCell ref="L150:M150"/>
    <mergeCell ref="N150:Q150"/>
    <mergeCell ref="F144:I144"/>
    <mergeCell ref="L144:M144"/>
    <mergeCell ref="N144:Q144"/>
    <mergeCell ref="F145:I145"/>
    <mergeCell ref="L145:M145"/>
    <mergeCell ref="F146:I146"/>
    <mergeCell ref="L146:M146"/>
    <mergeCell ref="N146:Q146"/>
    <mergeCell ref="F140:I140"/>
    <mergeCell ref="L140:M140"/>
    <mergeCell ref="N140:Q140"/>
    <mergeCell ref="F141:I141"/>
    <mergeCell ref="L141:M141"/>
    <mergeCell ref="N141:Q141"/>
    <mergeCell ref="F143:I143"/>
    <mergeCell ref="L143:M143"/>
    <mergeCell ref="N143:Q143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2:I132"/>
    <mergeCell ref="L132:M132"/>
    <mergeCell ref="N132:Q132"/>
    <mergeCell ref="F133:I133"/>
    <mergeCell ref="L133:M133"/>
    <mergeCell ref="N133:Q133"/>
    <mergeCell ref="F135:I135"/>
    <mergeCell ref="L135:M135"/>
    <mergeCell ref="N135:Q135"/>
    <mergeCell ref="N134:Q134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1:I121"/>
    <mergeCell ref="L121:M121"/>
    <mergeCell ref="N121:Q121"/>
    <mergeCell ref="F125:I125"/>
    <mergeCell ref="L125:M125"/>
    <mergeCell ref="N125:Q125"/>
    <mergeCell ref="N122:Q122"/>
    <mergeCell ref="N123:Q123"/>
    <mergeCell ref="N124:Q124"/>
    <mergeCell ref="N91:Q91"/>
    <mergeCell ref="N92:Q92"/>
    <mergeCell ref="N93:Q93"/>
    <mergeCell ref="N94:Q94"/>
    <mergeCell ref="N95:Q95"/>
    <mergeCell ref="N96:Q96"/>
    <mergeCell ref="N97:Q9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hyperlinks>
    <hyperlink ref="F1:G1" location="C2" display="1) Krycí list rozpočtu"/>
    <hyperlink ref="H1:K1" location="C87" display="2) Rekapitulace rozpočtu"/>
    <hyperlink ref="L1" location="C121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35"/>
  <sheetViews>
    <sheetView showGridLines="0" workbookViewId="0">
      <pane ySplit="1" topLeftCell="A109" activePane="bottomLeft" state="frozen"/>
      <selection pane="bottomLeft" activeCell="L119" sqref="L119:M134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0"/>
      <c r="B1" s="12"/>
      <c r="C1" s="12"/>
      <c r="D1" s="13" t="s">
        <v>1</v>
      </c>
      <c r="E1" s="12"/>
      <c r="F1" s="14" t="s">
        <v>130</v>
      </c>
      <c r="G1" s="14"/>
      <c r="H1" s="230" t="s">
        <v>131</v>
      </c>
      <c r="I1" s="230"/>
      <c r="J1" s="230"/>
      <c r="K1" s="230"/>
      <c r="L1" s="14" t="s">
        <v>132</v>
      </c>
      <c r="M1" s="12"/>
      <c r="N1" s="12"/>
      <c r="O1" s="13" t="s">
        <v>133</v>
      </c>
      <c r="P1" s="12"/>
      <c r="Q1" s="12"/>
      <c r="R1" s="12"/>
      <c r="S1" s="14" t="s">
        <v>134</v>
      </c>
      <c r="T1" s="14"/>
      <c r="U1" s="110"/>
      <c r="V1" s="11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50000000000003" customHeight="1">
      <c r="C2" s="162" t="s">
        <v>7</v>
      </c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S2" s="201" t="s">
        <v>8</v>
      </c>
      <c r="T2" s="202"/>
      <c r="U2" s="202"/>
      <c r="V2" s="202"/>
      <c r="W2" s="202"/>
      <c r="X2" s="202"/>
      <c r="Y2" s="202"/>
      <c r="Z2" s="202"/>
      <c r="AA2" s="202"/>
      <c r="AB2" s="202"/>
      <c r="AC2" s="202"/>
      <c r="AT2" s="18" t="s">
        <v>105</v>
      </c>
    </row>
    <row r="3" spans="1:6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85</v>
      </c>
    </row>
    <row r="4" spans="1:66" ht="36.950000000000003" customHeight="1">
      <c r="B4" s="22"/>
      <c r="C4" s="164" t="s">
        <v>135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23"/>
      <c r="T4" s="24" t="s">
        <v>13</v>
      </c>
      <c r="AT4" s="18" t="s">
        <v>6</v>
      </c>
    </row>
    <row r="5" spans="1:66" ht="6.95" customHeight="1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1:66" ht="25.35" customHeight="1">
      <c r="B6" s="22"/>
      <c r="C6" s="25"/>
      <c r="D6" s="29" t="s">
        <v>16</v>
      </c>
      <c r="E6" s="25"/>
      <c r="F6" s="203" t="str">
        <f>'Rekapitulace stavby'!K6</f>
        <v xml:space="preserve">Novostavba produkční stáje, hnojiště, jímky </v>
      </c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5"/>
      <c r="R6" s="23"/>
    </row>
    <row r="7" spans="1:66" ht="25.35" customHeight="1">
      <c r="B7" s="22"/>
      <c r="C7" s="25"/>
      <c r="D7" s="29" t="s">
        <v>136</v>
      </c>
      <c r="E7" s="25"/>
      <c r="F7" s="203" t="s">
        <v>1218</v>
      </c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25"/>
      <c r="R7" s="23"/>
    </row>
    <row r="8" spans="1:66" s="1" customFormat="1" ht="32.85" customHeight="1">
      <c r="B8" s="32"/>
      <c r="C8" s="33"/>
      <c r="D8" s="28" t="s">
        <v>138</v>
      </c>
      <c r="E8" s="33"/>
      <c r="F8" s="168" t="s">
        <v>1263</v>
      </c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33"/>
      <c r="R8" s="34"/>
    </row>
    <row r="9" spans="1:66" s="1" customFormat="1" ht="14.45" customHeight="1">
      <c r="B9" s="32"/>
      <c r="C9" s="33"/>
      <c r="D9" s="29" t="s">
        <v>18</v>
      </c>
      <c r="E9" s="33"/>
      <c r="F9" s="27" t="s">
        <v>5</v>
      </c>
      <c r="G9" s="33"/>
      <c r="H9" s="33"/>
      <c r="I9" s="33"/>
      <c r="J9" s="33"/>
      <c r="K9" s="33"/>
      <c r="L9" s="33"/>
      <c r="M9" s="29" t="s">
        <v>19</v>
      </c>
      <c r="N9" s="33"/>
      <c r="O9" s="27" t="s">
        <v>5</v>
      </c>
      <c r="P9" s="33"/>
      <c r="Q9" s="33"/>
      <c r="R9" s="34"/>
    </row>
    <row r="10" spans="1:66" s="1" customFormat="1" ht="14.45" customHeight="1">
      <c r="B10" s="32"/>
      <c r="C10" s="33"/>
      <c r="D10" s="29" t="s">
        <v>21</v>
      </c>
      <c r="E10" s="33"/>
      <c r="F10" s="27" t="s">
        <v>22</v>
      </c>
      <c r="G10" s="33"/>
      <c r="H10" s="33"/>
      <c r="I10" s="33"/>
      <c r="J10" s="33"/>
      <c r="K10" s="33"/>
      <c r="L10" s="33"/>
      <c r="M10" s="29" t="s">
        <v>23</v>
      </c>
      <c r="N10" s="33"/>
      <c r="O10" s="206"/>
      <c r="P10" s="206"/>
      <c r="Q10" s="33"/>
      <c r="R10" s="34"/>
    </row>
    <row r="11" spans="1:66" s="1" customFormat="1" ht="10.9" customHeight="1"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</row>
    <row r="12" spans="1:66" s="1" customFormat="1" ht="14.45" customHeight="1">
      <c r="B12" s="32"/>
      <c r="C12" s="33"/>
      <c r="D12" s="29" t="s">
        <v>26</v>
      </c>
      <c r="E12" s="33"/>
      <c r="F12" s="33"/>
      <c r="G12" s="33"/>
      <c r="H12" s="33"/>
      <c r="I12" s="33"/>
      <c r="J12" s="33"/>
      <c r="K12" s="33"/>
      <c r="L12" s="33"/>
      <c r="M12" s="29" t="s">
        <v>27</v>
      </c>
      <c r="N12" s="33"/>
      <c r="O12" s="166"/>
      <c r="P12" s="166"/>
      <c r="Q12" s="33"/>
      <c r="R12" s="34"/>
    </row>
    <row r="13" spans="1:66" s="1" customFormat="1" ht="18" customHeight="1">
      <c r="B13" s="32"/>
      <c r="C13" s="33"/>
      <c r="D13" s="33"/>
      <c r="E13" s="27" t="str">
        <f>IF('Rekapitulace stavby'!E11="","",'Rekapitulace stavby'!E11)</f>
        <v xml:space="preserve"> </v>
      </c>
      <c r="F13" s="33"/>
      <c r="G13" s="33"/>
      <c r="H13" s="33"/>
      <c r="I13" s="33"/>
      <c r="J13" s="33"/>
      <c r="K13" s="33"/>
      <c r="L13" s="33"/>
      <c r="M13" s="29" t="s">
        <v>29</v>
      </c>
      <c r="N13" s="33"/>
      <c r="O13" s="166"/>
      <c r="P13" s="166"/>
      <c r="Q13" s="33"/>
      <c r="R13" s="34"/>
    </row>
    <row r="14" spans="1:66" s="1" customFormat="1" ht="6.95" customHeight="1"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4"/>
    </row>
    <row r="15" spans="1:66" s="1" customFormat="1" ht="14.45" customHeight="1">
      <c r="B15" s="32"/>
      <c r="C15" s="33"/>
      <c r="D15" s="29" t="s">
        <v>30</v>
      </c>
      <c r="E15" s="33"/>
      <c r="F15" s="33"/>
      <c r="G15" s="33"/>
      <c r="H15" s="33"/>
      <c r="I15" s="33"/>
      <c r="J15" s="33"/>
      <c r="K15" s="33"/>
      <c r="L15" s="33"/>
      <c r="M15" s="29" t="s">
        <v>27</v>
      </c>
      <c r="N15" s="33"/>
      <c r="O15" s="166"/>
      <c r="P15" s="166"/>
      <c r="Q15" s="33"/>
      <c r="R15" s="34"/>
    </row>
    <row r="16" spans="1:66" s="1" customFormat="1" ht="18" customHeight="1">
      <c r="B16" s="32"/>
      <c r="C16" s="33"/>
      <c r="D16" s="33"/>
      <c r="E16" s="27"/>
      <c r="F16" s="33"/>
      <c r="G16" s="33"/>
      <c r="H16" s="33"/>
      <c r="I16" s="33"/>
      <c r="J16" s="33"/>
      <c r="K16" s="33"/>
      <c r="L16" s="33"/>
      <c r="M16" s="29" t="s">
        <v>29</v>
      </c>
      <c r="N16" s="33"/>
      <c r="O16" s="166"/>
      <c r="P16" s="166"/>
      <c r="Q16" s="33"/>
      <c r="R16" s="34"/>
    </row>
    <row r="17" spans="2:18" s="1" customFormat="1" ht="6.95" customHeight="1"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4"/>
    </row>
    <row r="18" spans="2:18" s="1" customFormat="1" ht="14.45" customHeight="1">
      <c r="B18" s="32"/>
      <c r="C18" s="33"/>
      <c r="D18" s="29" t="s">
        <v>31</v>
      </c>
      <c r="E18" s="33"/>
      <c r="F18" s="33"/>
      <c r="G18" s="33"/>
      <c r="H18" s="33"/>
      <c r="I18" s="33"/>
      <c r="J18" s="33"/>
      <c r="K18" s="33"/>
      <c r="L18" s="33"/>
      <c r="M18" s="29" t="s">
        <v>27</v>
      </c>
      <c r="N18" s="33"/>
      <c r="O18" s="166" t="str">
        <f>IF('Rekapitulace stavby'!AN16="","",'Rekapitulace stavby'!AN16)</f>
        <v/>
      </c>
      <c r="P18" s="166"/>
      <c r="Q18" s="33"/>
      <c r="R18" s="34"/>
    </row>
    <row r="19" spans="2:18" s="1" customFormat="1" ht="18" customHeight="1">
      <c r="B19" s="32"/>
      <c r="C19" s="33"/>
      <c r="D19" s="33"/>
      <c r="E19" s="27" t="str">
        <f>IF('Rekapitulace stavby'!E17="","",'Rekapitulace stavby'!E17)</f>
        <v xml:space="preserve"> </v>
      </c>
      <c r="F19" s="33"/>
      <c r="G19" s="33"/>
      <c r="H19" s="33"/>
      <c r="I19" s="33"/>
      <c r="J19" s="33"/>
      <c r="K19" s="33"/>
      <c r="L19" s="33"/>
      <c r="M19" s="29" t="s">
        <v>29</v>
      </c>
      <c r="N19" s="33"/>
      <c r="O19" s="166" t="str">
        <f>IF('Rekapitulace stavby'!AN17="","",'Rekapitulace stavby'!AN17)</f>
        <v/>
      </c>
      <c r="P19" s="166"/>
      <c r="Q19" s="33"/>
      <c r="R19" s="34"/>
    </row>
    <row r="20" spans="2:18" s="1" customFormat="1" ht="6.95" customHeight="1"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4"/>
    </row>
    <row r="21" spans="2:18" s="1" customFormat="1" ht="14.45" customHeight="1">
      <c r="B21" s="32"/>
      <c r="C21" s="33"/>
      <c r="D21" s="29" t="s">
        <v>33</v>
      </c>
      <c r="E21" s="33"/>
      <c r="F21" s="33"/>
      <c r="G21" s="33"/>
      <c r="H21" s="33"/>
      <c r="I21" s="33"/>
      <c r="J21" s="33"/>
      <c r="K21" s="33"/>
      <c r="L21" s="33"/>
      <c r="M21" s="29" t="s">
        <v>27</v>
      </c>
      <c r="N21" s="33"/>
      <c r="O21" s="166" t="s">
        <v>5</v>
      </c>
      <c r="P21" s="166"/>
      <c r="Q21" s="33"/>
      <c r="R21" s="34"/>
    </row>
    <row r="22" spans="2:18" s="1" customFormat="1" ht="18" customHeight="1">
      <c r="B22" s="32"/>
      <c r="C22" s="33"/>
      <c r="D22" s="33"/>
      <c r="E22" s="27"/>
      <c r="F22" s="33"/>
      <c r="G22" s="33"/>
      <c r="H22" s="33"/>
      <c r="I22" s="33"/>
      <c r="J22" s="33"/>
      <c r="K22" s="33"/>
      <c r="L22" s="33"/>
      <c r="M22" s="29" t="s">
        <v>29</v>
      </c>
      <c r="N22" s="33"/>
      <c r="O22" s="166" t="s">
        <v>5</v>
      </c>
      <c r="P22" s="166"/>
      <c r="Q22" s="33"/>
      <c r="R22" s="34"/>
    </row>
    <row r="23" spans="2:18" s="1" customFormat="1" ht="6.95" customHeight="1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14.45" customHeight="1">
      <c r="B24" s="32"/>
      <c r="C24" s="33"/>
      <c r="D24" s="29" t="s">
        <v>34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spans="2:18" s="1" customFormat="1" ht="22.5" customHeight="1">
      <c r="B25" s="32"/>
      <c r="C25" s="33"/>
      <c r="D25" s="33"/>
      <c r="E25" s="169" t="s">
        <v>5</v>
      </c>
      <c r="F25" s="169"/>
      <c r="G25" s="169"/>
      <c r="H25" s="169"/>
      <c r="I25" s="169"/>
      <c r="J25" s="169"/>
      <c r="K25" s="169"/>
      <c r="L25" s="169"/>
      <c r="M25" s="33"/>
      <c r="N25" s="33"/>
      <c r="O25" s="33"/>
      <c r="P25" s="33"/>
      <c r="Q25" s="33"/>
      <c r="R25" s="34"/>
    </row>
    <row r="26" spans="2:18" s="1" customFormat="1" ht="6.95" customHeight="1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spans="2:18" s="1" customFormat="1" ht="6.95" customHeight="1">
      <c r="B27" s="32"/>
      <c r="C27" s="33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33"/>
      <c r="R27" s="34"/>
    </row>
    <row r="28" spans="2:18" s="1" customFormat="1" ht="14.45" customHeight="1">
      <c r="B28" s="32"/>
      <c r="C28" s="33"/>
      <c r="D28" s="111" t="s">
        <v>140</v>
      </c>
      <c r="E28" s="33"/>
      <c r="F28" s="33"/>
      <c r="G28" s="33"/>
      <c r="H28" s="33"/>
      <c r="I28" s="33"/>
      <c r="J28" s="33"/>
      <c r="K28" s="33"/>
      <c r="L28" s="33"/>
      <c r="M28" s="170">
        <f>N89</f>
        <v>0</v>
      </c>
      <c r="N28" s="170"/>
      <c r="O28" s="170"/>
      <c r="P28" s="170"/>
      <c r="Q28" s="33"/>
      <c r="R28" s="34"/>
    </row>
    <row r="29" spans="2:18" s="1" customFormat="1" ht="14.45" customHeight="1">
      <c r="B29" s="32"/>
      <c r="C29" s="33"/>
      <c r="D29" s="31" t="s">
        <v>141</v>
      </c>
      <c r="E29" s="33"/>
      <c r="F29" s="33"/>
      <c r="G29" s="33"/>
      <c r="H29" s="33"/>
      <c r="I29" s="33"/>
      <c r="J29" s="33"/>
      <c r="K29" s="33"/>
      <c r="L29" s="33"/>
      <c r="M29" s="170">
        <f>N96</f>
        <v>0</v>
      </c>
      <c r="N29" s="170"/>
      <c r="O29" s="170"/>
      <c r="P29" s="170"/>
      <c r="Q29" s="33"/>
      <c r="R29" s="34"/>
    </row>
    <row r="30" spans="2:18" s="1" customFormat="1" ht="6.95" customHeight="1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4"/>
    </row>
    <row r="31" spans="2:18" s="1" customFormat="1" ht="25.35" customHeight="1">
      <c r="B31" s="32"/>
      <c r="C31" s="33"/>
      <c r="D31" s="112" t="s">
        <v>37</v>
      </c>
      <c r="E31" s="33"/>
      <c r="F31" s="33"/>
      <c r="G31" s="33"/>
      <c r="H31" s="33"/>
      <c r="I31" s="33"/>
      <c r="J31" s="33"/>
      <c r="K31" s="33"/>
      <c r="L31" s="33"/>
      <c r="M31" s="207">
        <f>ROUND(M28+M29,2)</f>
        <v>0</v>
      </c>
      <c r="N31" s="205"/>
      <c r="O31" s="205"/>
      <c r="P31" s="205"/>
      <c r="Q31" s="33"/>
      <c r="R31" s="34"/>
    </row>
    <row r="32" spans="2:18" s="1" customFormat="1" ht="6.95" customHeight="1">
      <c r="B32" s="32"/>
      <c r="C32" s="33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33"/>
      <c r="R32" s="34"/>
    </row>
    <row r="33" spans="2:18" s="1" customFormat="1" ht="14.45" customHeight="1">
      <c r="B33" s="32"/>
      <c r="C33" s="33"/>
      <c r="D33" s="39" t="s">
        <v>38</v>
      </c>
      <c r="E33" s="39" t="s">
        <v>39</v>
      </c>
      <c r="F33" s="40">
        <v>0.21</v>
      </c>
      <c r="G33" s="113" t="s">
        <v>40</v>
      </c>
      <c r="H33" s="208">
        <f>ROUND((SUM(BE96:BE97)+SUM(BE116:BE134)), 2)</f>
        <v>0</v>
      </c>
      <c r="I33" s="205"/>
      <c r="J33" s="205"/>
      <c r="K33" s="33"/>
      <c r="L33" s="33"/>
      <c r="M33" s="208">
        <f>ROUND(ROUND((SUM(BE96:BE97)+SUM(BE116:BE134)), 2)*F33, 2)</f>
        <v>0</v>
      </c>
      <c r="N33" s="205"/>
      <c r="O33" s="205"/>
      <c r="P33" s="205"/>
      <c r="Q33" s="33"/>
      <c r="R33" s="34"/>
    </row>
    <row r="34" spans="2:18" s="1" customFormat="1" ht="14.45" customHeight="1">
      <c r="B34" s="32"/>
      <c r="C34" s="33"/>
      <c r="D34" s="33"/>
      <c r="E34" s="39" t="s">
        <v>41</v>
      </c>
      <c r="F34" s="40">
        <v>0.15</v>
      </c>
      <c r="G34" s="113" t="s">
        <v>40</v>
      </c>
      <c r="H34" s="208">
        <f>ROUND((SUM(BF96:BF97)+SUM(BF116:BF134)), 2)</f>
        <v>0</v>
      </c>
      <c r="I34" s="205"/>
      <c r="J34" s="205"/>
      <c r="K34" s="33"/>
      <c r="L34" s="33"/>
      <c r="M34" s="208">
        <f>ROUND(ROUND((SUM(BF96:BF97)+SUM(BF116:BF134)), 2)*F34, 2)</f>
        <v>0</v>
      </c>
      <c r="N34" s="205"/>
      <c r="O34" s="205"/>
      <c r="P34" s="205"/>
      <c r="Q34" s="33"/>
      <c r="R34" s="34"/>
    </row>
    <row r="35" spans="2:18" s="1" customFormat="1" ht="14.45" hidden="1" customHeight="1">
      <c r="B35" s="32"/>
      <c r="C35" s="33"/>
      <c r="D35" s="33"/>
      <c r="E35" s="39" t="s">
        <v>42</v>
      </c>
      <c r="F35" s="40">
        <v>0.21</v>
      </c>
      <c r="G35" s="113" t="s">
        <v>40</v>
      </c>
      <c r="H35" s="208">
        <f>ROUND((SUM(BG96:BG97)+SUM(BG116:BG134)), 2)</f>
        <v>0</v>
      </c>
      <c r="I35" s="205"/>
      <c r="J35" s="205"/>
      <c r="K35" s="33"/>
      <c r="L35" s="33"/>
      <c r="M35" s="208">
        <v>0</v>
      </c>
      <c r="N35" s="205"/>
      <c r="O35" s="205"/>
      <c r="P35" s="205"/>
      <c r="Q35" s="33"/>
      <c r="R35" s="34"/>
    </row>
    <row r="36" spans="2:18" s="1" customFormat="1" ht="14.45" hidden="1" customHeight="1">
      <c r="B36" s="32"/>
      <c r="C36" s="33"/>
      <c r="D36" s="33"/>
      <c r="E36" s="39" t="s">
        <v>43</v>
      </c>
      <c r="F36" s="40">
        <v>0.15</v>
      </c>
      <c r="G36" s="113" t="s">
        <v>40</v>
      </c>
      <c r="H36" s="208">
        <f>ROUND((SUM(BH96:BH97)+SUM(BH116:BH134)), 2)</f>
        <v>0</v>
      </c>
      <c r="I36" s="205"/>
      <c r="J36" s="205"/>
      <c r="K36" s="33"/>
      <c r="L36" s="33"/>
      <c r="M36" s="208">
        <v>0</v>
      </c>
      <c r="N36" s="205"/>
      <c r="O36" s="205"/>
      <c r="P36" s="205"/>
      <c r="Q36" s="33"/>
      <c r="R36" s="34"/>
    </row>
    <row r="37" spans="2:18" s="1" customFormat="1" ht="14.45" hidden="1" customHeight="1">
      <c r="B37" s="32"/>
      <c r="C37" s="33"/>
      <c r="D37" s="33"/>
      <c r="E37" s="39" t="s">
        <v>44</v>
      </c>
      <c r="F37" s="40">
        <v>0</v>
      </c>
      <c r="G37" s="113" t="s">
        <v>40</v>
      </c>
      <c r="H37" s="208">
        <f>ROUND((SUM(BI96:BI97)+SUM(BI116:BI134)), 2)</f>
        <v>0</v>
      </c>
      <c r="I37" s="205"/>
      <c r="J37" s="205"/>
      <c r="K37" s="33"/>
      <c r="L37" s="33"/>
      <c r="M37" s="208">
        <v>0</v>
      </c>
      <c r="N37" s="205"/>
      <c r="O37" s="205"/>
      <c r="P37" s="205"/>
      <c r="Q37" s="33"/>
      <c r="R37" s="34"/>
    </row>
    <row r="38" spans="2:18" s="1" customFormat="1" ht="6.95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</row>
    <row r="39" spans="2:18" s="1" customFormat="1" ht="25.35" customHeight="1">
      <c r="B39" s="32"/>
      <c r="C39" s="109"/>
      <c r="D39" s="114" t="s">
        <v>45</v>
      </c>
      <c r="E39" s="72"/>
      <c r="F39" s="72"/>
      <c r="G39" s="115" t="s">
        <v>46</v>
      </c>
      <c r="H39" s="116" t="s">
        <v>47</v>
      </c>
      <c r="I39" s="72"/>
      <c r="J39" s="72"/>
      <c r="K39" s="72"/>
      <c r="L39" s="209">
        <f>SUM(M31:M37)</f>
        <v>0</v>
      </c>
      <c r="M39" s="209"/>
      <c r="N39" s="209"/>
      <c r="O39" s="209"/>
      <c r="P39" s="210"/>
      <c r="Q39" s="109"/>
      <c r="R39" s="34"/>
    </row>
    <row r="40" spans="2:18" s="1" customFormat="1" ht="14.45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s="1" customFormat="1" ht="14.45" customHeight="1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4"/>
    </row>
    <row r="42" spans="2:18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s="1" customFormat="1" ht="15">
      <c r="B50" s="32"/>
      <c r="C50" s="33"/>
      <c r="D50" s="47" t="s">
        <v>48</v>
      </c>
      <c r="E50" s="48"/>
      <c r="F50" s="48"/>
      <c r="G50" s="48"/>
      <c r="H50" s="49"/>
      <c r="I50" s="33"/>
      <c r="J50" s="47" t="s">
        <v>49</v>
      </c>
      <c r="K50" s="48"/>
      <c r="L50" s="48"/>
      <c r="M50" s="48"/>
      <c r="N50" s="48"/>
      <c r="O50" s="48"/>
      <c r="P50" s="49"/>
      <c r="Q50" s="33"/>
      <c r="R50" s="34"/>
    </row>
    <row r="51" spans="2:18">
      <c r="B51" s="22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3"/>
    </row>
    <row r="52" spans="2:18">
      <c r="B52" s="22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3"/>
    </row>
    <row r="53" spans="2:18">
      <c r="B53" s="22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3"/>
    </row>
    <row r="54" spans="2:18">
      <c r="B54" s="22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3"/>
    </row>
    <row r="55" spans="2:18">
      <c r="B55" s="22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3"/>
    </row>
    <row r="56" spans="2:18">
      <c r="B56" s="22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3"/>
    </row>
    <row r="57" spans="2:18">
      <c r="B57" s="22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3"/>
    </row>
    <row r="58" spans="2:18">
      <c r="B58" s="22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3"/>
    </row>
    <row r="59" spans="2:18" s="1" customFormat="1" ht="15">
      <c r="B59" s="32"/>
      <c r="C59" s="33"/>
      <c r="D59" s="52" t="s">
        <v>50</v>
      </c>
      <c r="E59" s="53"/>
      <c r="F59" s="53"/>
      <c r="G59" s="54" t="s">
        <v>51</v>
      </c>
      <c r="H59" s="55"/>
      <c r="I59" s="33"/>
      <c r="J59" s="52" t="s">
        <v>50</v>
      </c>
      <c r="K59" s="53"/>
      <c r="L59" s="53"/>
      <c r="M59" s="53"/>
      <c r="N59" s="54" t="s">
        <v>51</v>
      </c>
      <c r="O59" s="53"/>
      <c r="P59" s="55"/>
      <c r="Q59" s="33"/>
      <c r="R59" s="34"/>
    </row>
    <row r="60" spans="2:18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2:18" s="1" customFormat="1" ht="15">
      <c r="B61" s="32"/>
      <c r="C61" s="33"/>
      <c r="D61" s="47" t="s">
        <v>52</v>
      </c>
      <c r="E61" s="48"/>
      <c r="F61" s="48"/>
      <c r="G61" s="48"/>
      <c r="H61" s="49"/>
      <c r="I61" s="33"/>
      <c r="J61" s="47" t="s">
        <v>53</v>
      </c>
      <c r="K61" s="48"/>
      <c r="L61" s="48"/>
      <c r="M61" s="48"/>
      <c r="N61" s="48"/>
      <c r="O61" s="48"/>
      <c r="P61" s="49"/>
      <c r="Q61" s="33"/>
      <c r="R61" s="34"/>
    </row>
    <row r="62" spans="2:18">
      <c r="B62" s="22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3"/>
    </row>
    <row r="63" spans="2:18">
      <c r="B63" s="22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3"/>
    </row>
    <row r="64" spans="2:18">
      <c r="B64" s="22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3"/>
    </row>
    <row r="65" spans="2:18">
      <c r="B65" s="22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3"/>
    </row>
    <row r="66" spans="2:18">
      <c r="B66" s="22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3"/>
    </row>
    <row r="67" spans="2:18">
      <c r="B67" s="22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3"/>
    </row>
    <row r="68" spans="2:18">
      <c r="B68" s="22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3"/>
    </row>
    <row r="69" spans="2:18">
      <c r="B69" s="22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3"/>
    </row>
    <row r="70" spans="2:18" s="1" customFormat="1" ht="15">
      <c r="B70" s="32"/>
      <c r="C70" s="33"/>
      <c r="D70" s="52" t="s">
        <v>50</v>
      </c>
      <c r="E70" s="53"/>
      <c r="F70" s="53"/>
      <c r="G70" s="54" t="s">
        <v>51</v>
      </c>
      <c r="H70" s="55"/>
      <c r="I70" s="33"/>
      <c r="J70" s="52" t="s">
        <v>50</v>
      </c>
      <c r="K70" s="53"/>
      <c r="L70" s="53"/>
      <c r="M70" s="53"/>
      <c r="N70" s="54" t="s">
        <v>51</v>
      </c>
      <c r="O70" s="53"/>
      <c r="P70" s="55"/>
      <c r="Q70" s="33"/>
      <c r="R70" s="34"/>
    </row>
    <row r="71" spans="2:18" s="1" customFormat="1" ht="14.4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9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950000000000003" customHeight="1">
      <c r="B76" s="32"/>
      <c r="C76" s="164" t="s">
        <v>142</v>
      </c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34"/>
    </row>
    <row r="77" spans="2:18" s="1" customFormat="1" ht="6.95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>
      <c r="B78" s="32"/>
      <c r="C78" s="29" t="s">
        <v>16</v>
      </c>
      <c r="D78" s="33"/>
      <c r="E78" s="33"/>
      <c r="F78" s="203" t="str">
        <f>F6</f>
        <v xml:space="preserve">Novostavba produkční stáje, hnojiště, jímky </v>
      </c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33"/>
      <c r="R78" s="34"/>
    </row>
    <row r="79" spans="2:18" ht="30" customHeight="1">
      <c r="B79" s="22"/>
      <c r="C79" s="29" t="s">
        <v>136</v>
      </c>
      <c r="D79" s="25"/>
      <c r="E79" s="25"/>
      <c r="F79" s="203" t="s">
        <v>1218</v>
      </c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25"/>
      <c r="R79" s="23"/>
    </row>
    <row r="80" spans="2:18" s="1" customFormat="1" ht="36.950000000000003" customHeight="1">
      <c r="B80" s="32"/>
      <c r="C80" s="66" t="s">
        <v>138</v>
      </c>
      <c r="D80" s="33"/>
      <c r="E80" s="33"/>
      <c r="F80" s="180" t="str">
        <f>F8</f>
        <v>SO 03-2 - Výdejní plocha k jímce</v>
      </c>
      <c r="G80" s="205"/>
      <c r="H80" s="205"/>
      <c r="I80" s="205"/>
      <c r="J80" s="205"/>
      <c r="K80" s="205"/>
      <c r="L80" s="205"/>
      <c r="M80" s="205"/>
      <c r="N80" s="205"/>
      <c r="O80" s="205"/>
      <c r="P80" s="205"/>
      <c r="Q80" s="33"/>
      <c r="R80" s="34"/>
    </row>
    <row r="81" spans="2:47" s="1" customFormat="1" ht="6.95" customHeight="1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4"/>
    </row>
    <row r="82" spans="2:47" s="1" customFormat="1" ht="18" customHeight="1">
      <c r="B82" s="32"/>
      <c r="C82" s="29" t="s">
        <v>21</v>
      </c>
      <c r="D82" s="33"/>
      <c r="E82" s="33"/>
      <c r="F82" s="27" t="str">
        <f>F10</f>
        <v>Sedlice</v>
      </c>
      <c r="G82" s="33"/>
      <c r="H82" s="33"/>
      <c r="I82" s="33"/>
      <c r="J82" s="33"/>
      <c r="K82" s="29" t="s">
        <v>23</v>
      </c>
      <c r="L82" s="33"/>
      <c r="M82" s="206" t="str">
        <f>IF(O10="","",O10)</f>
        <v/>
      </c>
      <c r="N82" s="206"/>
      <c r="O82" s="206"/>
      <c r="P82" s="206"/>
      <c r="Q82" s="33"/>
      <c r="R82" s="34"/>
    </row>
    <row r="83" spans="2:47" s="1" customFormat="1" ht="6.95" customHeight="1"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4"/>
    </row>
    <row r="84" spans="2:47" s="1" customFormat="1" ht="15">
      <c r="B84" s="32"/>
      <c r="C84" s="29" t="s">
        <v>26</v>
      </c>
      <c r="D84" s="33"/>
      <c r="E84" s="33"/>
      <c r="F84" s="27" t="str">
        <f>E13</f>
        <v xml:space="preserve"> </v>
      </c>
      <c r="G84" s="33"/>
      <c r="H84" s="33"/>
      <c r="I84" s="33"/>
      <c r="J84" s="33"/>
      <c r="K84" s="29" t="s">
        <v>31</v>
      </c>
      <c r="L84" s="33"/>
      <c r="M84" s="166" t="str">
        <f>E19</f>
        <v xml:space="preserve"> </v>
      </c>
      <c r="N84" s="166"/>
      <c r="O84" s="166"/>
      <c r="P84" s="166"/>
      <c r="Q84" s="166"/>
      <c r="R84" s="34"/>
    </row>
    <row r="85" spans="2:47" s="1" customFormat="1" ht="14.45" customHeight="1">
      <c r="B85" s="32"/>
      <c r="C85" s="29" t="s">
        <v>30</v>
      </c>
      <c r="D85" s="33"/>
      <c r="E85" s="33"/>
      <c r="F85" s="27" t="str">
        <f>IF(E16="","",E16)</f>
        <v/>
      </c>
      <c r="G85" s="33"/>
      <c r="H85" s="33"/>
      <c r="I85" s="33"/>
      <c r="J85" s="33"/>
      <c r="K85" s="29" t="s">
        <v>33</v>
      </c>
      <c r="L85" s="33"/>
      <c r="M85" s="166"/>
      <c r="N85" s="166"/>
      <c r="O85" s="166"/>
      <c r="P85" s="166"/>
      <c r="Q85" s="166"/>
      <c r="R85" s="34"/>
    </row>
    <row r="86" spans="2:47" s="1" customFormat="1" ht="10.35" customHeight="1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4"/>
    </row>
    <row r="87" spans="2:47" s="1" customFormat="1" ht="29.25" customHeight="1">
      <c r="B87" s="32"/>
      <c r="C87" s="211" t="s">
        <v>143</v>
      </c>
      <c r="D87" s="212"/>
      <c r="E87" s="212"/>
      <c r="F87" s="212"/>
      <c r="G87" s="212"/>
      <c r="H87" s="109"/>
      <c r="I87" s="109"/>
      <c r="J87" s="109"/>
      <c r="K87" s="109"/>
      <c r="L87" s="109"/>
      <c r="M87" s="109"/>
      <c r="N87" s="211" t="s">
        <v>144</v>
      </c>
      <c r="O87" s="212"/>
      <c r="P87" s="212"/>
      <c r="Q87" s="212"/>
      <c r="R87" s="34"/>
    </row>
    <row r="88" spans="2:47" s="1" customFormat="1" ht="10.35" customHeight="1"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4"/>
    </row>
    <row r="89" spans="2:47" s="1" customFormat="1" ht="29.25" customHeight="1">
      <c r="B89" s="32"/>
      <c r="C89" s="117" t="s">
        <v>145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199">
        <f>N116</f>
        <v>0</v>
      </c>
      <c r="O89" s="213"/>
      <c r="P89" s="213"/>
      <c r="Q89" s="213"/>
      <c r="R89" s="34"/>
      <c r="AU89" s="18" t="s">
        <v>146</v>
      </c>
    </row>
    <row r="90" spans="2:47" s="7" customFormat="1" ht="24.95" customHeight="1">
      <c r="B90" s="118"/>
      <c r="C90" s="119"/>
      <c r="D90" s="120" t="s">
        <v>147</v>
      </c>
      <c r="E90" s="119"/>
      <c r="F90" s="119"/>
      <c r="G90" s="119"/>
      <c r="H90" s="119"/>
      <c r="I90" s="119"/>
      <c r="J90" s="119"/>
      <c r="K90" s="119"/>
      <c r="L90" s="119"/>
      <c r="M90" s="119"/>
      <c r="N90" s="214">
        <f>N117</f>
        <v>0</v>
      </c>
      <c r="O90" s="215"/>
      <c r="P90" s="215"/>
      <c r="Q90" s="215"/>
      <c r="R90" s="121"/>
    </row>
    <row r="91" spans="2:47" s="8" customFormat="1" ht="19.899999999999999" customHeight="1">
      <c r="B91" s="122"/>
      <c r="C91" s="96"/>
      <c r="D91" s="123" t="s">
        <v>148</v>
      </c>
      <c r="E91" s="96"/>
      <c r="F91" s="96"/>
      <c r="G91" s="96"/>
      <c r="H91" s="96"/>
      <c r="I91" s="96"/>
      <c r="J91" s="96"/>
      <c r="K91" s="96"/>
      <c r="L91" s="96"/>
      <c r="M91" s="96"/>
      <c r="N91" s="195">
        <f>N118</f>
        <v>0</v>
      </c>
      <c r="O91" s="196"/>
      <c r="P91" s="196"/>
      <c r="Q91" s="196"/>
      <c r="R91" s="124"/>
    </row>
    <row r="92" spans="2:47" s="8" customFormat="1" ht="19.899999999999999" customHeight="1">
      <c r="B92" s="122"/>
      <c r="C92" s="96"/>
      <c r="D92" s="123" t="s">
        <v>149</v>
      </c>
      <c r="E92" s="96"/>
      <c r="F92" s="96"/>
      <c r="G92" s="96"/>
      <c r="H92" s="96"/>
      <c r="I92" s="96"/>
      <c r="J92" s="96"/>
      <c r="K92" s="96"/>
      <c r="L92" s="96"/>
      <c r="M92" s="96"/>
      <c r="N92" s="195">
        <f>N124</f>
        <v>0</v>
      </c>
      <c r="O92" s="196"/>
      <c r="P92" s="196"/>
      <c r="Q92" s="196"/>
      <c r="R92" s="124"/>
    </row>
    <row r="93" spans="2:47" s="8" customFormat="1" ht="19.899999999999999" customHeight="1">
      <c r="B93" s="122"/>
      <c r="C93" s="96"/>
      <c r="D93" s="123" t="s">
        <v>1264</v>
      </c>
      <c r="E93" s="96"/>
      <c r="F93" s="96"/>
      <c r="G93" s="96"/>
      <c r="H93" s="96"/>
      <c r="I93" s="96"/>
      <c r="J93" s="96"/>
      <c r="K93" s="96"/>
      <c r="L93" s="96"/>
      <c r="M93" s="96"/>
      <c r="N93" s="195">
        <f>N130</f>
        <v>0</v>
      </c>
      <c r="O93" s="196"/>
      <c r="P93" s="196"/>
      <c r="Q93" s="196"/>
      <c r="R93" s="124"/>
    </row>
    <row r="94" spans="2:47" s="8" customFormat="1" ht="19.899999999999999" customHeight="1">
      <c r="B94" s="122"/>
      <c r="C94" s="96"/>
      <c r="D94" s="123" t="s">
        <v>1265</v>
      </c>
      <c r="E94" s="96"/>
      <c r="F94" s="96"/>
      <c r="G94" s="96"/>
      <c r="H94" s="96"/>
      <c r="I94" s="96"/>
      <c r="J94" s="96"/>
      <c r="K94" s="96"/>
      <c r="L94" s="96"/>
      <c r="M94" s="96"/>
      <c r="N94" s="195">
        <f>N133</f>
        <v>0</v>
      </c>
      <c r="O94" s="196"/>
      <c r="P94" s="196"/>
      <c r="Q94" s="196"/>
      <c r="R94" s="124"/>
    </row>
    <row r="95" spans="2:47" s="1" customFormat="1" ht="21.75" customHeight="1"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4"/>
    </row>
    <row r="96" spans="2:47" s="1" customFormat="1" ht="29.25" customHeight="1">
      <c r="B96" s="32"/>
      <c r="C96" s="117" t="s">
        <v>167</v>
      </c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213">
        <v>0</v>
      </c>
      <c r="O96" s="233"/>
      <c r="P96" s="233"/>
      <c r="Q96" s="233"/>
      <c r="R96" s="34"/>
      <c r="T96" s="125"/>
      <c r="U96" s="126" t="s">
        <v>38</v>
      </c>
    </row>
    <row r="97" spans="2:18" s="1" customFormat="1" ht="18" customHeight="1">
      <c r="B97" s="32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4"/>
    </row>
    <row r="98" spans="2:18" s="1" customFormat="1" ht="29.25" customHeight="1">
      <c r="B98" s="32"/>
      <c r="C98" s="108" t="s">
        <v>129</v>
      </c>
      <c r="D98" s="109"/>
      <c r="E98" s="109"/>
      <c r="F98" s="109"/>
      <c r="G98" s="109"/>
      <c r="H98" s="109"/>
      <c r="I98" s="109"/>
      <c r="J98" s="109"/>
      <c r="K98" s="109"/>
      <c r="L98" s="200">
        <f>ROUND(SUM(N89+N96),2)</f>
        <v>0</v>
      </c>
      <c r="M98" s="200"/>
      <c r="N98" s="200"/>
      <c r="O98" s="200"/>
      <c r="P98" s="200"/>
      <c r="Q98" s="200"/>
      <c r="R98" s="34"/>
    </row>
    <row r="99" spans="2:18" s="1" customFormat="1" ht="6.95" customHeight="1">
      <c r="B99" s="56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8"/>
    </row>
    <row r="103" spans="2:18" s="1" customFormat="1" ht="6.95" customHeight="1">
      <c r="B103" s="59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1"/>
    </row>
    <row r="104" spans="2:18" s="1" customFormat="1" ht="36.950000000000003" customHeight="1">
      <c r="B104" s="32"/>
      <c r="C104" s="164" t="s">
        <v>168</v>
      </c>
      <c r="D104" s="205"/>
      <c r="E104" s="205"/>
      <c r="F104" s="205"/>
      <c r="G104" s="205"/>
      <c r="H104" s="205"/>
      <c r="I104" s="205"/>
      <c r="J104" s="205"/>
      <c r="K104" s="205"/>
      <c r="L104" s="205"/>
      <c r="M104" s="205"/>
      <c r="N104" s="205"/>
      <c r="O104" s="205"/>
      <c r="P104" s="205"/>
      <c r="Q104" s="205"/>
      <c r="R104" s="34"/>
    </row>
    <row r="105" spans="2:18" s="1" customFormat="1" ht="6.95" customHeight="1">
      <c r="B105" s="32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4"/>
    </row>
    <row r="106" spans="2:18" s="1" customFormat="1" ht="30" customHeight="1">
      <c r="B106" s="32"/>
      <c r="C106" s="29" t="s">
        <v>16</v>
      </c>
      <c r="D106" s="33"/>
      <c r="E106" s="33"/>
      <c r="F106" s="203" t="str">
        <f>F6</f>
        <v xml:space="preserve">Novostavba produkční stáje, hnojiště, jímky </v>
      </c>
      <c r="G106" s="204"/>
      <c r="H106" s="204"/>
      <c r="I106" s="204"/>
      <c r="J106" s="204"/>
      <c r="K106" s="204"/>
      <c r="L106" s="204"/>
      <c r="M106" s="204"/>
      <c r="N106" s="204"/>
      <c r="O106" s="204"/>
      <c r="P106" s="204"/>
      <c r="Q106" s="33"/>
      <c r="R106" s="34"/>
    </row>
    <row r="107" spans="2:18" ht="30" customHeight="1">
      <c r="B107" s="22"/>
      <c r="C107" s="29" t="s">
        <v>136</v>
      </c>
      <c r="D107" s="25"/>
      <c r="E107" s="25"/>
      <c r="F107" s="203" t="s">
        <v>1218</v>
      </c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25"/>
      <c r="R107" s="23"/>
    </row>
    <row r="108" spans="2:18" s="1" customFormat="1" ht="36.950000000000003" customHeight="1">
      <c r="B108" s="32"/>
      <c r="C108" s="66" t="s">
        <v>138</v>
      </c>
      <c r="D108" s="33"/>
      <c r="E108" s="33"/>
      <c r="F108" s="180" t="str">
        <f>F8</f>
        <v>SO 03-2 - Výdejní plocha k jímce</v>
      </c>
      <c r="G108" s="205"/>
      <c r="H108" s="205"/>
      <c r="I108" s="205"/>
      <c r="J108" s="205"/>
      <c r="K108" s="205"/>
      <c r="L108" s="205"/>
      <c r="M108" s="205"/>
      <c r="N108" s="205"/>
      <c r="O108" s="205"/>
      <c r="P108" s="205"/>
      <c r="Q108" s="33"/>
      <c r="R108" s="34"/>
    </row>
    <row r="109" spans="2:18" s="1" customFormat="1" ht="6.95" customHeight="1">
      <c r="B109" s="32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4"/>
    </row>
    <row r="110" spans="2:18" s="1" customFormat="1" ht="18" customHeight="1">
      <c r="B110" s="32"/>
      <c r="C110" s="29" t="s">
        <v>21</v>
      </c>
      <c r="D110" s="33"/>
      <c r="E110" s="33"/>
      <c r="F110" s="27" t="str">
        <f>F10</f>
        <v>Sedlice</v>
      </c>
      <c r="G110" s="33"/>
      <c r="H110" s="33"/>
      <c r="I110" s="33"/>
      <c r="J110" s="33"/>
      <c r="K110" s="29" t="s">
        <v>23</v>
      </c>
      <c r="L110" s="33"/>
      <c r="M110" s="206" t="str">
        <f>IF(O10="","",O10)</f>
        <v/>
      </c>
      <c r="N110" s="206"/>
      <c r="O110" s="206"/>
      <c r="P110" s="206"/>
      <c r="Q110" s="33"/>
      <c r="R110" s="34"/>
    </row>
    <row r="111" spans="2:18" s="1" customFormat="1" ht="6.95" customHeight="1">
      <c r="B111" s="32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4"/>
    </row>
    <row r="112" spans="2:18" s="1" customFormat="1" ht="15">
      <c r="B112" s="32"/>
      <c r="C112" s="29" t="s">
        <v>26</v>
      </c>
      <c r="D112" s="33"/>
      <c r="E112" s="33"/>
      <c r="F112" s="27" t="str">
        <f>E13</f>
        <v xml:space="preserve"> </v>
      </c>
      <c r="G112" s="33"/>
      <c r="H112" s="33"/>
      <c r="I112" s="33"/>
      <c r="J112" s="33"/>
      <c r="K112" s="29" t="s">
        <v>31</v>
      </c>
      <c r="L112" s="33"/>
      <c r="M112" s="166" t="str">
        <f>E19</f>
        <v xml:space="preserve"> </v>
      </c>
      <c r="N112" s="166"/>
      <c r="O112" s="166"/>
      <c r="P112" s="166"/>
      <c r="Q112" s="166"/>
      <c r="R112" s="34"/>
    </row>
    <row r="113" spans="2:65" s="1" customFormat="1" ht="14.45" customHeight="1">
      <c r="B113" s="32"/>
      <c r="C113" s="29" t="s">
        <v>30</v>
      </c>
      <c r="D113" s="33"/>
      <c r="E113" s="33"/>
      <c r="F113" s="27" t="str">
        <f>IF(E16="","",E16)</f>
        <v/>
      </c>
      <c r="G113" s="33"/>
      <c r="H113" s="33"/>
      <c r="I113" s="33"/>
      <c r="J113" s="33"/>
      <c r="K113" s="29" t="s">
        <v>33</v>
      </c>
      <c r="L113" s="33"/>
      <c r="M113" s="166"/>
      <c r="N113" s="166"/>
      <c r="O113" s="166"/>
      <c r="P113" s="166"/>
      <c r="Q113" s="166"/>
      <c r="R113" s="34"/>
    </row>
    <row r="114" spans="2:65" s="1" customFormat="1" ht="10.35" customHeight="1">
      <c r="B114" s="32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4"/>
    </row>
    <row r="115" spans="2:65" s="9" customFormat="1" ht="29.25" customHeight="1">
      <c r="B115" s="127"/>
      <c r="C115" s="128" t="s">
        <v>169</v>
      </c>
      <c r="D115" s="129" t="s">
        <v>170</v>
      </c>
      <c r="E115" s="129" t="s">
        <v>56</v>
      </c>
      <c r="F115" s="216" t="s">
        <v>171</v>
      </c>
      <c r="G115" s="216"/>
      <c r="H115" s="216"/>
      <c r="I115" s="216"/>
      <c r="J115" s="129" t="s">
        <v>172</v>
      </c>
      <c r="K115" s="129" t="s">
        <v>173</v>
      </c>
      <c r="L115" s="217" t="s">
        <v>174</v>
      </c>
      <c r="M115" s="217"/>
      <c r="N115" s="216" t="s">
        <v>144</v>
      </c>
      <c r="O115" s="216"/>
      <c r="P115" s="216"/>
      <c r="Q115" s="218"/>
      <c r="R115" s="130"/>
      <c r="T115" s="73" t="s">
        <v>175</v>
      </c>
      <c r="U115" s="74" t="s">
        <v>38</v>
      </c>
      <c r="V115" s="74" t="s">
        <v>176</v>
      </c>
      <c r="W115" s="74" t="s">
        <v>177</v>
      </c>
      <c r="X115" s="74" t="s">
        <v>178</v>
      </c>
      <c r="Y115" s="74" t="s">
        <v>179</v>
      </c>
      <c r="Z115" s="74" t="s">
        <v>180</v>
      </c>
      <c r="AA115" s="75" t="s">
        <v>181</v>
      </c>
    </row>
    <row r="116" spans="2:65" s="1" customFormat="1" ht="29.25" customHeight="1">
      <c r="B116" s="32"/>
      <c r="C116" s="77" t="s">
        <v>140</v>
      </c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221">
        <f>BK116</f>
        <v>0</v>
      </c>
      <c r="O116" s="222"/>
      <c r="P116" s="222"/>
      <c r="Q116" s="222"/>
      <c r="R116" s="34"/>
      <c r="T116" s="76"/>
      <c r="U116" s="48"/>
      <c r="V116" s="48"/>
      <c r="W116" s="131">
        <f>W117</f>
        <v>71.196786000000003</v>
      </c>
      <c r="X116" s="48"/>
      <c r="Y116" s="131">
        <f>Y117</f>
        <v>41.073392000000005</v>
      </c>
      <c r="Z116" s="48"/>
      <c r="AA116" s="132">
        <f>AA117</f>
        <v>0</v>
      </c>
      <c r="AT116" s="18" t="s">
        <v>73</v>
      </c>
      <c r="AU116" s="18" t="s">
        <v>146</v>
      </c>
      <c r="BK116" s="133">
        <f>BK117</f>
        <v>0</v>
      </c>
    </row>
    <row r="117" spans="2:65" s="10" customFormat="1" ht="37.35" customHeight="1">
      <c r="B117" s="134"/>
      <c r="C117" s="135"/>
      <c r="D117" s="136" t="s">
        <v>147</v>
      </c>
      <c r="E117" s="136"/>
      <c r="F117" s="136"/>
      <c r="G117" s="136"/>
      <c r="H117" s="136"/>
      <c r="I117" s="136"/>
      <c r="J117" s="136"/>
      <c r="K117" s="136"/>
      <c r="L117" s="136"/>
      <c r="M117" s="136"/>
      <c r="N117" s="223">
        <f>BK117</f>
        <v>0</v>
      </c>
      <c r="O117" s="214"/>
      <c r="P117" s="214"/>
      <c r="Q117" s="214"/>
      <c r="R117" s="137"/>
      <c r="T117" s="138"/>
      <c r="U117" s="135"/>
      <c r="V117" s="135"/>
      <c r="W117" s="139">
        <f>W118+W124+W130+W133</f>
        <v>71.196786000000003</v>
      </c>
      <c r="X117" s="135"/>
      <c r="Y117" s="139">
        <f>Y118+Y124+Y130+Y133</f>
        <v>41.073392000000005</v>
      </c>
      <c r="Z117" s="135"/>
      <c r="AA117" s="140">
        <f>AA118+AA124+AA130+AA133</f>
        <v>0</v>
      </c>
      <c r="AR117" s="141" t="s">
        <v>20</v>
      </c>
      <c r="AT117" s="142" t="s">
        <v>73</v>
      </c>
      <c r="AU117" s="142" t="s">
        <v>74</v>
      </c>
      <c r="AY117" s="141" t="s">
        <v>182</v>
      </c>
      <c r="BK117" s="143">
        <f>BK118+BK124+BK130+BK133</f>
        <v>0</v>
      </c>
    </row>
    <row r="118" spans="2:65" s="10" customFormat="1" ht="19.899999999999999" customHeight="1">
      <c r="B118" s="134"/>
      <c r="C118" s="135"/>
      <c r="D118" s="144" t="s">
        <v>148</v>
      </c>
      <c r="E118" s="144"/>
      <c r="F118" s="144"/>
      <c r="G118" s="144"/>
      <c r="H118" s="144"/>
      <c r="I118" s="144"/>
      <c r="J118" s="144"/>
      <c r="K118" s="144"/>
      <c r="L118" s="144"/>
      <c r="M118" s="144"/>
      <c r="N118" s="224">
        <f>BK118</f>
        <v>0</v>
      </c>
      <c r="O118" s="225"/>
      <c r="P118" s="225"/>
      <c r="Q118" s="225"/>
      <c r="R118" s="137"/>
      <c r="T118" s="138"/>
      <c r="U118" s="135"/>
      <c r="V118" s="135"/>
      <c r="W118" s="139">
        <f>SUM(W119:W123)</f>
        <v>18.173999999999999</v>
      </c>
      <c r="X118" s="135"/>
      <c r="Y118" s="139">
        <f>SUM(Y119:Y123)</f>
        <v>0</v>
      </c>
      <c r="Z118" s="135"/>
      <c r="AA118" s="140">
        <f>SUM(AA119:AA123)</f>
        <v>0</v>
      </c>
      <c r="AR118" s="141" t="s">
        <v>20</v>
      </c>
      <c r="AT118" s="142" t="s">
        <v>73</v>
      </c>
      <c r="AU118" s="142" t="s">
        <v>20</v>
      </c>
      <c r="AY118" s="141" t="s">
        <v>182</v>
      </c>
      <c r="BK118" s="143">
        <f>SUM(BK119:BK123)</f>
        <v>0</v>
      </c>
    </row>
    <row r="119" spans="2:65" s="1" customFormat="1" ht="31.5" customHeight="1">
      <c r="B119" s="145"/>
      <c r="C119" s="146" t="s">
        <v>20</v>
      </c>
      <c r="D119" s="146" t="s">
        <v>183</v>
      </c>
      <c r="E119" s="147" t="s">
        <v>1266</v>
      </c>
      <c r="F119" s="219" t="s">
        <v>1267</v>
      </c>
      <c r="G119" s="219"/>
      <c r="H119" s="219"/>
      <c r="I119" s="219"/>
      <c r="J119" s="148" t="s">
        <v>186</v>
      </c>
      <c r="K119" s="149">
        <v>12</v>
      </c>
      <c r="L119" s="220"/>
      <c r="M119" s="220"/>
      <c r="N119" s="220">
        <f>ROUND(L119*K119,2)</f>
        <v>0</v>
      </c>
      <c r="O119" s="220"/>
      <c r="P119" s="220"/>
      <c r="Q119" s="220"/>
      <c r="R119" s="150"/>
      <c r="T119" s="151" t="s">
        <v>5</v>
      </c>
      <c r="U119" s="41" t="s">
        <v>39</v>
      </c>
      <c r="V119" s="152">
        <v>9.7000000000000003E-2</v>
      </c>
      <c r="W119" s="152">
        <f>V119*K119</f>
        <v>1.1640000000000001</v>
      </c>
      <c r="X119" s="152">
        <v>0</v>
      </c>
      <c r="Y119" s="152">
        <f>X119*K119</f>
        <v>0</v>
      </c>
      <c r="Z119" s="152">
        <v>0</v>
      </c>
      <c r="AA119" s="153">
        <f>Z119*K119</f>
        <v>0</v>
      </c>
      <c r="AR119" s="18" t="s">
        <v>187</v>
      </c>
      <c r="AT119" s="18" t="s">
        <v>183</v>
      </c>
      <c r="AU119" s="18" t="s">
        <v>85</v>
      </c>
      <c r="AY119" s="18" t="s">
        <v>182</v>
      </c>
      <c r="BE119" s="154">
        <f>IF(U119="základní",N119,0)</f>
        <v>0</v>
      </c>
      <c r="BF119" s="154">
        <f>IF(U119="snížená",N119,0)</f>
        <v>0</v>
      </c>
      <c r="BG119" s="154">
        <f>IF(U119="zákl. přenesená",N119,0)</f>
        <v>0</v>
      </c>
      <c r="BH119" s="154">
        <f>IF(U119="sníž. přenesená",N119,0)</f>
        <v>0</v>
      </c>
      <c r="BI119" s="154">
        <f>IF(U119="nulová",N119,0)</f>
        <v>0</v>
      </c>
      <c r="BJ119" s="18" t="s">
        <v>20</v>
      </c>
      <c r="BK119" s="154">
        <f>ROUND(L119*K119,2)</f>
        <v>0</v>
      </c>
      <c r="BL119" s="18" t="s">
        <v>187</v>
      </c>
      <c r="BM119" s="18" t="s">
        <v>1268</v>
      </c>
    </row>
    <row r="120" spans="2:65" s="1" customFormat="1" ht="31.5" customHeight="1">
      <c r="B120" s="145"/>
      <c r="C120" s="146" t="s">
        <v>85</v>
      </c>
      <c r="D120" s="146" t="s">
        <v>183</v>
      </c>
      <c r="E120" s="147" t="s">
        <v>1269</v>
      </c>
      <c r="F120" s="219" t="s">
        <v>1270</v>
      </c>
      <c r="G120" s="219"/>
      <c r="H120" s="219"/>
      <c r="I120" s="219"/>
      <c r="J120" s="148" t="s">
        <v>186</v>
      </c>
      <c r="K120" s="149">
        <v>15</v>
      </c>
      <c r="L120" s="220"/>
      <c r="M120" s="220"/>
      <c r="N120" s="220">
        <f>ROUND(L120*K120,2)</f>
        <v>0</v>
      </c>
      <c r="O120" s="220"/>
      <c r="P120" s="220"/>
      <c r="Q120" s="220"/>
      <c r="R120" s="150"/>
      <c r="T120" s="151" t="s">
        <v>5</v>
      </c>
      <c r="U120" s="41" t="s">
        <v>39</v>
      </c>
      <c r="V120" s="152">
        <v>0.871</v>
      </c>
      <c r="W120" s="152">
        <f>V120*K120</f>
        <v>13.065</v>
      </c>
      <c r="X120" s="152">
        <v>0</v>
      </c>
      <c r="Y120" s="152">
        <f>X120*K120</f>
        <v>0</v>
      </c>
      <c r="Z120" s="152">
        <v>0</v>
      </c>
      <c r="AA120" s="153">
        <f>Z120*K120</f>
        <v>0</v>
      </c>
      <c r="AR120" s="18" t="s">
        <v>187</v>
      </c>
      <c r="AT120" s="18" t="s">
        <v>183</v>
      </c>
      <c r="AU120" s="18" t="s">
        <v>85</v>
      </c>
      <c r="AY120" s="18" t="s">
        <v>182</v>
      </c>
      <c r="BE120" s="154">
        <f>IF(U120="základní",N120,0)</f>
        <v>0</v>
      </c>
      <c r="BF120" s="154">
        <f>IF(U120="snížená",N120,0)</f>
        <v>0</v>
      </c>
      <c r="BG120" s="154">
        <f>IF(U120="zákl. přenesená",N120,0)</f>
        <v>0</v>
      </c>
      <c r="BH120" s="154">
        <f>IF(U120="sníž. přenesená",N120,0)</f>
        <v>0</v>
      </c>
      <c r="BI120" s="154">
        <f>IF(U120="nulová",N120,0)</f>
        <v>0</v>
      </c>
      <c r="BJ120" s="18" t="s">
        <v>20</v>
      </c>
      <c r="BK120" s="154">
        <f>ROUND(L120*K120,2)</f>
        <v>0</v>
      </c>
      <c r="BL120" s="18" t="s">
        <v>187</v>
      </c>
      <c r="BM120" s="18" t="s">
        <v>1271</v>
      </c>
    </row>
    <row r="121" spans="2:65" s="1" customFormat="1" ht="31.5" customHeight="1">
      <c r="B121" s="145"/>
      <c r="C121" s="146" t="s">
        <v>192</v>
      </c>
      <c r="D121" s="146" t="s">
        <v>183</v>
      </c>
      <c r="E121" s="147" t="s">
        <v>189</v>
      </c>
      <c r="F121" s="219" t="s">
        <v>190</v>
      </c>
      <c r="G121" s="219"/>
      <c r="H121" s="219"/>
      <c r="I121" s="219"/>
      <c r="J121" s="148" t="s">
        <v>186</v>
      </c>
      <c r="K121" s="149">
        <v>15</v>
      </c>
      <c r="L121" s="220"/>
      <c r="M121" s="220"/>
      <c r="N121" s="220">
        <f>ROUND(L121*K121,2)</f>
        <v>0</v>
      </c>
      <c r="O121" s="220"/>
      <c r="P121" s="220"/>
      <c r="Q121" s="220"/>
      <c r="R121" s="150"/>
      <c r="T121" s="151" t="s">
        <v>5</v>
      </c>
      <c r="U121" s="41" t="s">
        <v>39</v>
      </c>
      <c r="V121" s="152">
        <v>0.04</v>
      </c>
      <c r="W121" s="152">
        <f>V121*K121</f>
        <v>0.6</v>
      </c>
      <c r="X121" s="152">
        <v>0</v>
      </c>
      <c r="Y121" s="152">
        <f>X121*K121</f>
        <v>0</v>
      </c>
      <c r="Z121" s="152">
        <v>0</v>
      </c>
      <c r="AA121" s="153">
        <f>Z121*K121</f>
        <v>0</v>
      </c>
      <c r="AR121" s="18" t="s">
        <v>187</v>
      </c>
      <c r="AT121" s="18" t="s">
        <v>183</v>
      </c>
      <c r="AU121" s="18" t="s">
        <v>85</v>
      </c>
      <c r="AY121" s="18" t="s">
        <v>182</v>
      </c>
      <c r="BE121" s="154">
        <f>IF(U121="základní",N121,0)</f>
        <v>0</v>
      </c>
      <c r="BF121" s="154">
        <f>IF(U121="snížená",N121,0)</f>
        <v>0</v>
      </c>
      <c r="BG121" s="154">
        <f>IF(U121="zákl. přenesená",N121,0)</f>
        <v>0</v>
      </c>
      <c r="BH121" s="154">
        <f>IF(U121="sníž. přenesená",N121,0)</f>
        <v>0</v>
      </c>
      <c r="BI121" s="154">
        <f>IF(U121="nulová",N121,0)</f>
        <v>0</v>
      </c>
      <c r="BJ121" s="18" t="s">
        <v>20</v>
      </c>
      <c r="BK121" s="154">
        <f>ROUND(L121*K121,2)</f>
        <v>0</v>
      </c>
      <c r="BL121" s="18" t="s">
        <v>187</v>
      </c>
      <c r="BM121" s="18" t="s">
        <v>1272</v>
      </c>
    </row>
    <row r="122" spans="2:65" s="1" customFormat="1" ht="31.5" customHeight="1">
      <c r="B122" s="145"/>
      <c r="C122" s="146" t="s">
        <v>187</v>
      </c>
      <c r="D122" s="146" t="s">
        <v>183</v>
      </c>
      <c r="E122" s="147" t="s">
        <v>231</v>
      </c>
      <c r="F122" s="219" t="s">
        <v>232</v>
      </c>
      <c r="G122" s="219"/>
      <c r="H122" s="219"/>
      <c r="I122" s="219"/>
      <c r="J122" s="148" t="s">
        <v>186</v>
      </c>
      <c r="K122" s="149">
        <v>15</v>
      </c>
      <c r="L122" s="220"/>
      <c r="M122" s="220"/>
      <c r="N122" s="220">
        <f>ROUND(L122*K122,2)</f>
        <v>0</v>
      </c>
      <c r="O122" s="220"/>
      <c r="P122" s="220"/>
      <c r="Q122" s="220"/>
      <c r="R122" s="150"/>
      <c r="T122" s="151" t="s">
        <v>5</v>
      </c>
      <c r="U122" s="41" t="s">
        <v>39</v>
      </c>
      <c r="V122" s="152">
        <v>8.3000000000000004E-2</v>
      </c>
      <c r="W122" s="152">
        <f>V122*K122</f>
        <v>1.2450000000000001</v>
      </c>
      <c r="X122" s="152">
        <v>0</v>
      </c>
      <c r="Y122" s="152">
        <f>X122*K122</f>
        <v>0</v>
      </c>
      <c r="Z122" s="152">
        <v>0</v>
      </c>
      <c r="AA122" s="153">
        <f>Z122*K122</f>
        <v>0</v>
      </c>
      <c r="AR122" s="18" t="s">
        <v>187</v>
      </c>
      <c r="AT122" s="18" t="s">
        <v>183</v>
      </c>
      <c r="AU122" s="18" t="s">
        <v>85</v>
      </c>
      <c r="AY122" s="18" t="s">
        <v>182</v>
      </c>
      <c r="BE122" s="154">
        <f>IF(U122="základní",N122,0)</f>
        <v>0</v>
      </c>
      <c r="BF122" s="154">
        <f>IF(U122="snížená",N122,0)</f>
        <v>0</v>
      </c>
      <c r="BG122" s="154">
        <f>IF(U122="zákl. přenesená",N122,0)</f>
        <v>0</v>
      </c>
      <c r="BH122" s="154">
        <f>IF(U122="sníž. přenesená",N122,0)</f>
        <v>0</v>
      </c>
      <c r="BI122" s="154">
        <f>IF(U122="nulová",N122,0)</f>
        <v>0</v>
      </c>
      <c r="BJ122" s="18" t="s">
        <v>20</v>
      </c>
      <c r="BK122" s="154">
        <f>ROUND(L122*K122,2)</f>
        <v>0</v>
      </c>
      <c r="BL122" s="18" t="s">
        <v>187</v>
      </c>
      <c r="BM122" s="18" t="s">
        <v>1273</v>
      </c>
    </row>
    <row r="123" spans="2:65" s="1" customFormat="1" ht="22.5" customHeight="1">
      <c r="B123" s="145"/>
      <c r="C123" s="146" t="s">
        <v>199</v>
      </c>
      <c r="D123" s="146" t="s">
        <v>183</v>
      </c>
      <c r="E123" s="147" t="s">
        <v>1230</v>
      </c>
      <c r="F123" s="219" t="s">
        <v>1231</v>
      </c>
      <c r="G123" s="219"/>
      <c r="H123" s="219"/>
      <c r="I123" s="219"/>
      <c r="J123" s="148" t="s">
        <v>257</v>
      </c>
      <c r="K123" s="149">
        <v>60</v>
      </c>
      <c r="L123" s="220"/>
      <c r="M123" s="220"/>
      <c r="N123" s="220">
        <f>ROUND(L123*K123,2)</f>
        <v>0</v>
      </c>
      <c r="O123" s="220"/>
      <c r="P123" s="220"/>
      <c r="Q123" s="220"/>
      <c r="R123" s="150"/>
      <c r="T123" s="151" t="s">
        <v>5</v>
      </c>
      <c r="U123" s="41" t="s">
        <v>39</v>
      </c>
      <c r="V123" s="152">
        <v>3.5000000000000003E-2</v>
      </c>
      <c r="W123" s="152">
        <f>V123*K123</f>
        <v>2.1</v>
      </c>
      <c r="X123" s="152">
        <v>0</v>
      </c>
      <c r="Y123" s="152">
        <f>X123*K123</f>
        <v>0</v>
      </c>
      <c r="Z123" s="152">
        <v>0</v>
      </c>
      <c r="AA123" s="153">
        <f>Z123*K123</f>
        <v>0</v>
      </c>
      <c r="AR123" s="18" t="s">
        <v>187</v>
      </c>
      <c r="AT123" s="18" t="s">
        <v>183</v>
      </c>
      <c r="AU123" s="18" t="s">
        <v>85</v>
      </c>
      <c r="AY123" s="18" t="s">
        <v>182</v>
      </c>
      <c r="BE123" s="154">
        <f>IF(U123="základní",N123,0)</f>
        <v>0</v>
      </c>
      <c r="BF123" s="154">
        <f>IF(U123="snížená",N123,0)</f>
        <v>0</v>
      </c>
      <c r="BG123" s="154">
        <f>IF(U123="zákl. přenesená",N123,0)</f>
        <v>0</v>
      </c>
      <c r="BH123" s="154">
        <f>IF(U123="sníž. přenesená",N123,0)</f>
        <v>0</v>
      </c>
      <c r="BI123" s="154">
        <f>IF(U123="nulová",N123,0)</f>
        <v>0</v>
      </c>
      <c r="BJ123" s="18" t="s">
        <v>20</v>
      </c>
      <c r="BK123" s="154">
        <f>ROUND(L123*K123,2)</f>
        <v>0</v>
      </c>
      <c r="BL123" s="18" t="s">
        <v>187</v>
      </c>
      <c r="BM123" s="18" t="s">
        <v>1274</v>
      </c>
    </row>
    <row r="124" spans="2:65" s="10" customFormat="1" ht="29.85" customHeight="1">
      <c r="B124" s="134"/>
      <c r="C124" s="135"/>
      <c r="D124" s="144" t="s">
        <v>149</v>
      </c>
      <c r="E124" s="144"/>
      <c r="F124" s="144"/>
      <c r="G124" s="144"/>
      <c r="H124" s="144"/>
      <c r="I124" s="144"/>
      <c r="J124" s="144"/>
      <c r="K124" s="144"/>
      <c r="L124" s="144"/>
      <c r="M124" s="144"/>
      <c r="N124" s="228">
        <f>BK124</f>
        <v>0</v>
      </c>
      <c r="O124" s="229"/>
      <c r="P124" s="229"/>
      <c r="Q124" s="229"/>
      <c r="R124" s="137"/>
      <c r="T124" s="138"/>
      <c r="U124" s="135"/>
      <c r="V124" s="135"/>
      <c r="W124" s="139">
        <f>SUM(W125:W129)</f>
        <v>29.0276</v>
      </c>
      <c r="X124" s="135"/>
      <c r="Y124" s="139">
        <f>SUM(Y125:Y129)</f>
        <v>40.732492000000008</v>
      </c>
      <c r="Z124" s="135"/>
      <c r="AA124" s="140">
        <f>SUM(AA125:AA129)</f>
        <v>0</v>
      </c>
      <c r="AR124" s="141" t="s">
        <v>20</v>
      </c>
      <c r="AT124" s="142" t="s">
        <v>73</v>
      </c>
      <c r="AU124" s="142" t="s">
        <v>20</v>
      </c>
      <c r="AY124" s="141" t="s">
        <v>182</v>
      </c>
      <c r="BK124" s="143">
        <f>SUM(BK125:BK129)</f>
        <v>0</v>
      </c>
    </row>
    <row r="125" spans="2:65" s="1" customFormat="1" ht="31.5" customHeight="1">
      <c r="B125" s="145"/>
      <c r="C125" s="146" t="s">
        <v>203</v>
      </c>
      <c r="D125" s="146" t="s">
        <v>183</v>
      </c>
      <c r="E125" s="147" t="s">
        <v>1275</v>
      </c>
      <c r="F125" s="219" t="s">
        <v>1276</v>
      </c>
      <c r="G125" s="219"/>
      <c r="H125" s="219"/>
      <c r="I125" s="219"/>
      <c r="J125" s="148" t="s">
        <v>186</v>
      </c>
      <c r="K125" s="149">
        <v>11.34</v>
      </c>
      <c r="L125" s="220"/>
      <c r="M125" s="220"/>
      <c r="N125" s="220">
        <f>ROUND(L125*K125,2)</f>
        <v>0</v>
      </c>
      <c r="O125" s="220"/>
      <c r="P125" s="220"/>
      <c r="Q125" s="220"/>
      <c r="R125" s="150"/>
      <c r="T125" s="151" t="s">
        <v>5</v>
      </c>
      <c r="U125" s="41" t="s">
        <v>39</v>
      </c>
      <c r="V125" s="152">
        <v>1.0249999999999999</v>
      </c>
      <c r="W125" s="152">
        <f>V125*K125</f>
        <v>11.623499999999998</v>
      </c>
      <c r="X125" s="152">
        <v>2.16</v>
      </c>
      <c r="Y125" s="152">
        <f>X125*K125</f>
        <v>24.494400000000002</v>
      </c>
      <c r="Z125" s="152">
        <v>0</v>
      </c>
      <c r="AA125" s="153">
        <f>Z125*K125</f>
        <v>0</v>
      </c>
      <c r="AR125" s="18" t="s">
        <v>187</v>
      </c>
      <c r="AT125" s="18" t="s">
        <v>183</v>
      </c>
      <c r="AU125" s="18" t="s">
        <v>85</v>
      </c>
      <c r="AY125" s="18" t="s">
        <v>182</v>
      </c>
      <c r="BE125" s="154">
        <f>IF(U125="základní",N125,0)</f>
        <v>0</v>
      </c>
      <c r="BF125" s="154">
        <f>IF(U125="snížená",N125,0)</f>
        <v>0</v>
      </c>
      <c r="BG125" s="154">
        <f>IF(U125="zákl. přenesená",N125,0)</f>
        <v>0</v>
      </c>
      <c r="BH125" s="154">
        <f>IF(U125="sníž. přenesená",N125,0)</f>
        <v>0</v>
      </c>
      <c r="BI125" s="154">
        <f>IF(U125="nulová",N125,0)</f>
        <v>0</v>
      </c>
      <c r="BJ125" s="18" t="s">
        <v>20</v>
      </c>
      <c r="BK125" s="154">
        <f>ROUND(L125*K125,2)</f>
        <v>0</v>
      </c>
      <c r="BL125" s="18" t="s">
        <v>187</v>
      </c>
      <c r="BM125" s="18" t="s">
        <v>1277</v>
      </c>
    </row>
    <row r="126" spans="2:65" s="1" customFormat="1" ht="31.5" customHeight="1">
      <c r="B126" s="145"/>
      <c r="C126" s="146" t="s">
        <v>207</v>
      </c>
      <c r="D126" s="146" t="s">
        <v>183</v>
      </c>
      <c r="E126" s="147" t="s">
        <v>1278</v>
      </c>
      <c r="F126" s="219" t="s">
        <v>1279</v>
      </c>
      <c r="G126" s="219"/>
      <c r="H126" s="219"/>
      <c r="I126" s="219"/>
      <c r="J126" s="148" t="s">
        <v>186</v>
      </c>
      <c r="K126" s="149">
        <v>6.4</v>
      </c>
      <c r="L126" s="220"/>
      <c r="M126" s="220"/>
      <c r="N126" s="220">
        <f>ROUND(L126*K126,2)</f>
        <v>0</v>
      </c>
      <c r="O126" s="220"/>
      <c r="P126" s="220"/>
      <c r="Q126" s="220"/>
      <c r="R126" s="150"/>
      <c r="T126" s="151" t="s">
        <v>5</v>
      </c>
      <c r="U126" s="41" t="s">
        <v>39</v>
      </c>
      <c r="V126" s="152">
        <v>0.629</v>
      </c>
      <c r="W126" s="152">
        <f>V126*K126</f>
        <v>4.0255999999999998</v>
      </c>
      <c r="X126" s="152">
        <v>2.45329</v>
      </c>
      <c r="Y126" s="152">
        <f>X126*K126</f>
        <v>15.701056000000001</v>
      </c>
      <c r="Z126" s="152">
        <v>0</v>
      </c>
      <c r="AA126" s="153">
        <f>Z126*K126</f>
        <v>0</v>
      </c>
      <c r="AR126" s="18" t="s">
        <v>187</v>
      </c>
      <c r="AT126" s="18" t="s">
        <v>183</v>
      </c>
      <c r="AU126" s="18" t="s">
        <v>85</v>
      </c>
      <c r="AY126" s="18" t="s">
        <v>182</v>
      </c>
      <c r="BE126" s="154">
        <f>IF(U126="základní",N126,0)</f>
        <v>0</v>
      </c>
      <c r="BF126" s="154">
        <f>IF(U126="snížená",N126,0)</f>
        <v>0</v>
      </c>
      <c r="BG126" s="154">
        <f>IF(U126="zákl. přenesená",N126,0)</f>
        <v>0</v>
      </c>
      <c r="BH126" s="154">
        <f>IF(U126="sníž. přenesená",N126,0)</f>
        <v>0</v>
      </c>
      <c r="BI126" s="154">
        <f>IF(U126="nulová",N126,0)</f>
        <v>0</v>
      </c>
      <c r="BJ126" s="18" t="s">
        <v>20</v>
      </c>
      <c r="BK126" s="154">
        <f>ROUND(L126*K126,2)</f>
        <v>0</v>
      </c>
      <c r="BL126" s="18" t="s">
        <v>187</v>
      </c>
      <c r="BM126" s="18" t="s">
        <v>1280</v>
      </c>
    </row>
    <row r="127" spans="2:65" s="1" customFormat="1" ht="22.5" customHeight="1">
      <c r="B127" s="145"/>
      <c r="C127" s="146" t="s">
        <v>211</v>
      </c>
      <c r="D127" s="146" t="s">
        <v>183</v>
      </c>
      <c r="E127" s="147" t="s">
        <v>1281</v>
      </c>
      <c r="F127" s="219" t="s">
        <v>1282</v>
      </c>
      <c r="G127" s="219"/>
      <c r="H127" s="219"/>
      <c r="I127" s="219"/>
      <c r="J127" s="148" t="s">
        <v>257</v>
      </c>
      <c r="K127" s="149">
        <v>10.199999999999999</v>
      </c>
      <c r="L127" s="220"/>
      <c r="M127" s="220"/>
      <c r="N127" s="220">
        <f>ROUND(L127*K127,2)</f>
        <v>0</v>
      </c>
      <c r="O127" s="220"/>
      <c r="P127" s="220"/>
      <c r="Q127" s="220"/>
      <c r="R127" s="150"/>
      <c r="T127" s="151" t="s">
        <v>5</v>
      </c>
      <c r="U127" s="41" t="s">
        <v>39</v>
      </c>
      <c r="V127" s="152">
        <v>0.36399999999999999</v>
      </c>
      <c r="W127" s="152">
        <f>V127*K127</f>
        <v>3.7127999999999997</v>
      </c>
      <c r="X127" s="152">
        <v>1.0300000000000001E-3</v>
      </c>
      <c r="Y127" s="152">
        <f>X127*K127</f>
        <v>1.0506E-2</v>
      </c>
      <c r="Z127" s="152">
        <v>0</v>
      </c>
      <c r="AA127" s="153">
        <f>Z127*K127</f>
        <v>0</v>
      </c>
      <c r="AR127" s="18" t="s">
        <v>187</v>
      </c>
      <c r="AT127" s="18" t="s">
        <v>183</v>
      </c>
      <c r="AU127" s="18" t="s">
        <v>85</v>
      </c>
      <c r="AY127" s="18" t="s">
        <v>182</v>
      </c>
      <c r="BE127" s="154">
        <f>IF(U127="základní",N127,0)</f>
        <v>0</v>
      </c>
      <c r="BF127" s="154">
        <f>IF(U127="snížená",N127,0)</f>
        <v>0</v>
      </c>
      <c r="BG127" s="154">
        <f>IF(U127="zákl. přenesená",N127,0)</f>
        <v>0</v>
      </c>
      <c r="BH127" s="154">
        <f>IF(U127="sníž. přenesená",N127,0)</f>
        <v>0</v>
      </c>
      <c r="BI127" s="154">
        <f>IF(U127="nulová",N127,0)</f>
        <v>0</v>
      </c>
      <c r="BJ127" s="18" t="s">
        <v>20</v>
      </c>
      <c r="BK127" s="154">
        <f>ROUND(L127*K127,2)</f>
        <v>0</v>
      </c>
      <c r="BL127" s="18" t="s">
        <v>187</v>
      </c>
      <c r="BM127" s="18" t="s">
        <v>1283</v>
      </c>
    </row>
    <row r="128" spans="2:65" s="1" customFormat="1" ht="22.5" customHeight="1">
      <c r="B128" s="145"/>
      <c r="C128" s="146" t="s">
        <v>215</v>
      </c>
      <c r="D128" s="146" t="s">
        <v>183</v>
      </c>
      <c r="E128" s="147" t="s">
        <v>1284</v>
      </c>
      <c r="F128" s="219" t="s">
        <v>1285</v>
      </c>
      <c r="G128" s="219"/>
      <c r="H128" s="219"/>
      <c r="I128" s="219"/>
      <c r="J128" s="148" t="s">
        <v>257</v>
      </c>
      <c r="K128" s="149">
        <v>10.199999999999999</v>
      </c>
      <c r="L128" s="220"/>
      <c r="M128" s="220"/>
      <c r="N128" s="220">
        <f>ROUND(L128*K128,2)</f>
        <v>0</v>
      </c>
      <c r="O128" s="220"/>
      <c r="P128" s="220"/>
      <c r="Q128" s="220"/>
      <c r="R128" s="150"/>
      <c r="T128" s="151" t="s">
        <v>5</v>
      </c>
      <c r="U128" s="41" t="s">
        <v>39</v>
      </c>
      <c r="V128" s="152">
        <v>0.20100000000000001</v>
      </c>
      <c r="W128" s="152">
        <f>V128*K128</f>
        <v>2.0501999999999998</v>
      </c>
      <c r="X128" s="152">
        <v>0</v>
      </c>
      <c r="Y128" s="152">
        <f>X128*K128</f>
        <v>0</v>
      </c>
      <c r="Z128" s="152">
        <v>0</v>
      </c>
      <c r="AA128" s="153">
        <f>Z128*K128</f>
        <v>0</v>
      </c>
      <c r="AR128" s="18" t="s">
        <v>187</v>
      </c>
      <c r="AT128" s="18" t="s">
        <v>183</v>
      </c>
      <c r="AU128" s="18" t="s">
        <v>85</v>
      </c>
      <c r="AY128" s="18" t="s">
        <v>182</v>
      </c>
      <c r="BE128" s="154">
        <f>IF(U128="základní",N128,0)</f>
        <v>0</v>
      </c>
      <c r="BF128" s="154">
        <f>IF(U128="snížená",N128,0)</f>
        <v>0</v>
      </c>
      <c r="BG128" s="154">
        <f>IF(U128="zákl. přenesená",N128,0)</f>
        <v>0</v>
      </c>
      <c r="BH128" s="154">
        <f>IF(U128="sníž. přenesená",N128,0)</f>
        <v>0</v>
      </c>
      <c r="BI128" s="154">
        <f>IF(U128="nulová",N128,0)</f>
        <v>0</v>
      </c>
      <c r="BJ128" s="18" t="s">
        <v>20</v>
      </c>
      <c r="BK128" s="154">
        <f>ROUND(L128*K128,2)</f>
        <v>0</v>
      </c>
      <c r="BL128" s="18" t="s">
        <v>187</v>
      </c>
      <c r="BM128" s="18" t="s">
        <v>1286</v>
      </c>
    </row>
    <row r="129" spans="2:65" s="1" customFormat="1" ht="31.5" customHeight="1">
      <c r="B129" s="145"/>
      <c r="C129" s="146" t="s">
        <v>24</v>
      </c>
      <c r="D129" s="146" t="s">
        <v>183</v>
      </c>
      <c r="E129" s="147" t="s">
        <v>279</v>
      </c>
      <c r="F129" s="219" t="s">
        <v>1287</v>
      </c>
      <c r="G129" s="219"/>
      <c r="H129" s="219"/>
      <c r="I129" s="219"/>
      <c r="J129" s="148" t="s">
        <v>248</v>
      </c>
      <c r="K129" s="149">
        <v>0.5</v>
      </c>
      <c r="L129" s="220"/>
      <c r="M129" s="220"/>
      <c r="N129" s="220">
        <f>ROUND(L129*K129,2)</f>
        <v>0</v>
      </c>
      <c r="O129" s="220"/>
      <c r="P129" s="220"/>
      <c r="Q129" s="220"/>
      <c r="R129" s="150"/>
      <c r="T129" s="151" t="s">
        <v>5</v>
      </c>
      <c r="U129" s="41" t="s">
        <v>39</v>
      </c>
      <c r="V129" s="152">
        <v>15.231</v>
      </c>
      <c r="W129" s="152">
        <f>V129*K129</f>
        <v>7.6154999999999999</v>
      </c>
      <c r="X129" s="152">
        <v>1.0530600000000001</v>
      </c>
      <c r="Y129" s="152">
        <f>X129*K129</f>
        <v>0.52653000000000005</v>
      </c>
      <c r="Z129" s="152">
        <v>0</v>
      </c>
      <c r="AA129" s="153">
        <f>Z129*K129</f>
        <v>0</v>
      </c>
      <c r="AR129" s="18" t="s">
        <v>187</v>
      </c>
      <c r="AT129" s="18" t="s">
        <v>183</v>
      </c>
      <c r="AU129" s="18" t="s">
        <v>85</v>
      </c>
      <c r="AY129" s="18" t="s">
        <v>182</v>
      </c>
      <c r="BE129" s="154">
        <f>IF(U129="základní",N129,0)</f>
        <v>0</v>
      </c>
      <c r="BF129" s="154">
        <f>IF(U129="snížená",N129,0)</f>
        <v>0</v>
      </c>
      <c r="BG129" s="154">
        <f>IF(U129="zákl. přenesená",N129,0)</f>
        <v>0</v>
      </c>
      <c r="BH129" s="154">
        <f>IF(U129="sníž. přenesená",N129,0)</f>
        <v>0</v>
      </c>
      <c r="BI129" s="154">
        <f>IF(U129="nulová",N129,0)</f>
        <v>0</v>
      </c>
      <c r="BJ129" s="18" t="s">
        <v>20</v>
      </c>
      <c r="BK129" s="154">
        <f>ROUND(L129*K129,2)</f>
        <v>0</v>
      </c>
      <c r="BL129" s="18" t="s">
        <v>187</v>
      </c>
      <c r="BM129" s="18" t="s">
        <v>1288</v>
      </c>
    </row>
    <row r="130" spans="2:65" s="10" customFormat="1" ht="29.85" customHeight="1">
      <c r="B130" s="134"/>
      <c r="C130" s="135"/>
      <c r="D130" s="144" t="s">
        <v>1264</v>
      </c>
      <c r="E130" s="144"/>
      <c r="F130" s="144"/>
      <c r="G130" s="144"/>
      <c r="H130" s="144"/>
      <c r="I130" s="144"/>
      <c r="J130" s="144"/>
      <c r="K130" s="144"/>
      <c r="L130" s="144"/>
      <c r="M130" s="144"/>
      <c r="N130" s="228">
        <f>BK130</f>
        <v>0</v>
      </c>
      <c r="O130" s="229"/>
      <c r="P130" s="229"/>
      <c r="Q130" s="229"/>
      <c r="R130" s="137"/>
      <c r="T130" s="138"/>
      <c r="U130" s="135"/>
      <c r="V130" s="135"/>
      <c r="W130" s="139">
        <f>SUM(W131:W132)</f>
        <v>4.1980000000000004</v>
      </c>
      <c r="X130" s="135"/>
      <c r="Y130" s="139">
        <f>SUM(Y131:Y132)</f>
        <v>0.34089999999999998</v>
      </c>
      <c r="Z130" s="135"/>
      <c r="AA130" s="140">
        <f>SUM(AA131:AA132)</f>
        <v>0</v>
      </c>
      <c r="AR130" s="141" t="s">
        <v>20</v>
      </c>
      <c r="AT130" s="142" t="s">
        <v>73</v>
      </c>
      <c r="AU130" s="142" t="s">
        <v>20</v>
      </c>
      <c r="AY130" s="141" t="s">
        <v>182</v>
      </c>
      <c r="BK130" s="143">
        <f>SUM(BK131:BK132)</f>
        <v>0</v>
      </c>
    </row>
    <row r="131" spans="2:65" s="1" customFormat="1" ht="31.5" customHeight="1">
      <c r="B131" s="145"/>
      <c r="C131" s="146" t="s">
        <v>222</v>
      </c>
      <c r="D131" s="146" t="s">
        <v>183</v>
      </c>
      <c r="E131" s="147" t="s">
        <v>1289</v>
      </c>
      <c r="F131" s="219" t="s">
        <v>1290</v>
      </c>
      <c r="G131" s="219"/>
      <c r="H131" s="219"/>
      <c r="I131" s="219"/>
      <c r="J131" s="148" t="s">
        <v>445</v>
      </c>
      <c r="K131" s="149">
        <v>5</v>
      </c>
      <c r="L131" s="220"/>
      <c r="M131" s="220"/>
      <c r="N131" s="220">
        <f>ROUND(L131*K131,2)</f>
        <v>0</v>
      </c>
      <c r="O131" s="220"/>
      <c r="P131" s="220"/>
      <c r="Q131" s="220"/>
      <c r="R131" s="150"/>
      <c r="T131" s="151" t="s">
        <v>5</v>
      </c>
      <c r="U131" s="41" t="s">
        <v>39</v>
      </c>
      <c r="V131" s="152">
        <v>0</v>
      </c>
      <c r="W131" s="152">
        <f>V131*K131</f>
        <v>0</v>
      </c>
      <c r="X131" s="152">
        <v>0</v>
      </c>
      <c r="Y131" s="152">
        <f>X131*K131</f>
        <v>0</v>
      </c>
      <c r="Z131" s="152">
        <v>0</v>
      </c>
      <c r="AA131" s="153">
        <f>Z131*K131</f>
        <v>0</v>
      </c>
      <c r="AR131" s="18" t="s">
        <v>187</v>
      </c>
      <c r="AT131" s="18" t="s">
        <v>183</v>
      </c>
      <c r="AU131" s="18" t="s">
        <v>85</v>
      </c>
      <c r="AY131" s="18" t="s">
        <v>182</v>
      </c>
      <c r="BE131" s="154">
        <f>IF(U131="základní",N131,0)</f>
        <v>0</v>
      </c>
      <c r="BF131" s="154">
        <f>IF(U131="snížená",N131,0)</f>
        <v>0</v>
      </c>
      <c r="BG131" s="154">
        <f>IF(U131="zákl. přenesená",N131,0)</f>
        <v>0</v>
      </c>
      <c r="BH131" s="154">
        <f>IF(U131="sníž. přenesená",N131,0)</f>
        <v>0</v>
      </c>
      <c r="BI131" s="154">
        <f>IF(U131="nulová",N131,0)</f>
        <v>0</v>
      </c>
      <c r="BJ131" s="18" t="s">
        <v>20</v>
      </c>
      <c r="BK131" s="154">
        <f>ROUND(L131*K131,2)</f>
        <v>0</v>
      </c>
      <c r="BL131" s="18" t="s">
        <v>187</v>
      </c>
      <c r="BM131" s="18" t="s">
        <v>1291</v>
      </c>
    </row>
    <row r="132" spans="2:65" s="1" customFormat="1" ht="22.5" customHeight="1">
      <c r="B132" s="145"/>
      <c r="C132" s="146" t="s">
        <v>226</v>
      </c>
      <c r="D132" s="146" t="s">
        <v>183</v>
      </c>
      <c r="E132" s="147" t="s">
        <v>1191</v>
      </c>
      <c r="F132" s="219" t="s">
        <v>1192</v>
      </c>
      <c r="G132" s="219"/>
      <c r="H132" s="219"/>
      <c r="I132" s="219"/>
      <c r="J132" s="148" t="s">
        <v>562</v>
      </c>
      <c r="K132" s="149">
        <v>1</v>
      </c>
      <c r="L132" s="220"/>
      <c r="M132" s="220"/>
      <c r="N132" s="220">
        <f>ROUND(L132*K132,2)</f>
        <v>0</v>
      </c>
      <c r="O132" s="220"/>
      <c r="P132" s="220"/>
      <c r="Q132" s="220"/>
      <c r="R132" s="150"/>
      <c r="T132" s="151" t="s">
        <v>5</v>
      </c>
      <c r="U132" s="41" t="s">
        <v>39</v>
      </c>
      <c r="V132" s="152">
        <v>4.1980000000000004</v>
      </c>
      <c r="W132" s="152">
        <f>V132*K132</f>
        <v>4.1980000000000004</v>
      </c>
      <c r="X132" s="152">
        <v>0.34089999999999998</v>
      </c>
      <c r="Y132" s="152">
        <f>X132*K132</f>
        <v>0.34089999999999998</v>
      </c>
      <c r="Z132" s="152">
        <v>0</v>
      </c>
      <c r="AA132" s="153">
        <f>Z132*K132</f>
        <v>0</v>
      </c>
      <c r="AR132" s="18" t="s">
        <v>187</v>
      </c>
      <c r="AT132" s="18" t="s">
        <v>183</v>
      </c>
      <c r="AU132" s="18" t="s">
        <v>85</v>
      </c>
      <c r="AY132" s="18" t="s">
        <v>182</v>
      </c>
      <c r="BE132" s="154">
        <f>IF(U132="základní",N132,0)</f>
        <v>0</v>
      </c>
      <c r="BF132" s="154">
        <f>IF(U132="snížená",N132,0)</f>
        <v>0</v>
      </c>
      <c r="BG132" s="154">
        <f>IF(U132="zákl. přenesená",N132,0)</f>
        <v>0</v>
      </c>
      <c r="BH132" s="154">
        <f>IF(U132="sníž. přenesená",N132,0)</f>
        <v>0</v>
      </c>
      <c r="BI132" s="154">
        <f>IF(U132="nulová",N132,0)</f>
        <v>0</v>
      </c>
      <c r="BJ132" s="18" t="s">
        <v>20</v>
      </c>
      <c r="BK132" s="154">
        <f>ROUND(L132*K132,2)</f>
        <v>0</v>
      </c>
      <c r="BL132" s="18" t="s">
        <v>187</v>
      </c>
      <c r="BM132" s="18" t="s">
        <v>1292</v>
      </c>
    </row>
    <row r="133" spans="2:65" s="10" customFormat="1" ht="29.85" customHeight="1">
      <c r="B133" s="134"/>
      <c r="C133" s="135"/>
      <c r="D133" s="144" t="s">
        <v>1265</v>
      </c>
      <c r="E133" s="144"/>
      <c r="F133" s="144"/>
      <c r="G133" s="144"/>
      <c r="H133" s="144"/>
      <c r="I133" s="144"/>
      <c r="J133" s="144"/>
      <c r="K133" s="144"/>
      <c r="L133" s="144"/>
      <c r="M133" s="144"/>
      <c r="N133" s="228">
        <f>BK133</f>
        <v>0</v>
      </c>
      <c r="O133" s="229"/>
      <c r="P133" s="229"/>
      <c r="Q133" s="229"/>
      <c r="R133" s="137"/>
      <c r="T133" s="138"/>
      <c r="U133" s="135"/>
      <c r="V133" s="135"/>
      <c r="W133" s="139">
        <f>W134</f>
        <v>19.797186</v>
      </c>
      <c r="X133" s="135"/>
      <c r="Y133" s="139">
        <f>Y134</f>
        <v>0</v>
      </c>
      <c r="Z133" s="135"/>
      <c r="AA133" s="140">
        <f>AA134</f>
        <v>0</v>
      </c>
      <c r="AR133" s="141" t="s">
        <v>20</v>
      </c>
      <c r="AT133" s="142" t="s">
        <v>73</v>
      </c>
      <c r="AU133" s="142" t="s">
        <v>20</v>
      </c>
      <c r="AY133" s="141" t="s">
        <v>182</v>
      </c>
      <c r="BK133" s="143">
        <f>BK134</f>
        <v>0</v>
      </c>
    </row>
    <row r="134" spans="2:65" s="1" customFormat="1" ht="31.5" customHeight="1">
      <c r="B134" s="145"/>
      <c r="C134" s="146" t="s">
        <v>230</v>
      </c>
      <c r="D134" s="146" t="s">
        <v>183</v>
      </c>
      <c r="E134" s="147" t="s">
        <v>1293</v>
      </c>
      <c r="F134" s="219" t="s">
        <v>1294</v>
      </c>
      <c r="G134" s="219"/>
      <c r="H134" s="219"/>
      <c r="I134" s="219"/>
      <c r="J134" s="148" t="s">
        <v>248</v>
      </c>
      <c r="K134" s="149">
        <v>41.073</v>
      </c>
      <c r="L134" s="220"/>
      <c r="M134" s="220"/>
      <c r="N134" s="220">
        <f>ROUND(L134*K134,2)</f>
        <v>0</v>
      </c>
      <c r="O134" s="220"/>
      <c r="P134" s="220"/>
      <c r="Q134" s="220"/>
      <c r="R134" s="150"/>
      <c r="T134" s="151" t="s">
        <v>5</v>
      </c>
      <c r="U134" s="159" t="s">
        <v>39</v>
      </c>
      <c r="V134" s="160">
        <v>0.48199999999999998</v>
      </c>
      <c r="W134" s="160">
        <f>V134*K134</f>
        <v>19.797186</v>
      </c>
      <c r="X134" s="160">
        <v>0</v>
      </c>
      <c r="Y134" s="160">
        <f>X134*K134</f>
        <v>0</v>
      </c>
      <c r="Z134" s="160">
        <v>0</v>
      </c>
      <c r="AA134" s="161">
        <f>Z134*K134</f>
        <v>0</v>
      </c>
      <c r="AR134" s="18" t="s">
        <v>187</v>
      </c>
      <c r="AT134" s="18" t="s">
        <v>183</v>
      </c>
      <c r="AU134" s="18" t="s">
        <v>85</v>
      </c>
      <c r="AY134" s="18" t="s">
        <v>182</v>
      </c>
      <c r="BE134" s="154">
        <f>IF(U134="základní",N134,0)</f>
        <v>0</v>
      </c>
      <c r="BF134" s="154">
        <f>IF(U134="snížená",N134,0)</f>
        <v>0</v>
      </c>
      <c r="BG134" s="154">
        <f>IF(U134="zákl. přenesená",N134,0)</f>
        <v>0</v>
      </c>
      <c r="BH134" s="154">
        <f>IF(U134="sníž. přenesená",N134,0)</f>
        <v>0</v>
      </c>
      <c r="BI134" s="154">
        <f>IF(U134="nulová",N134,0)</f>
        <v>0</v>
      </c>
      <c r="BJ134" s="18" t="s">
        <v>20</v>
      </c>
      <c r="BK134" s="154">
        <f>ROUND(L134*K134,2)</f>
        <v>0</v>
      </c>
      <c r="BL134" s="18" t="s">
        <v>187</v>
      </c>
      <c r="BM134" s="18" t="s">
        <v>1295</v>
      </c>
    </row>
    <row r="135" spans="2:65" s="1" customFormat="1" ht="6.95" customHeight="1">
      <c r="B135" s="56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8"/>
    </row>
  </sheetData>
  <mergeCells count="103">
    <mergeCell ref="H1:K1"/>
    <mergeCell ref="S2:AC2"/>
    <mergeCell ref="F134:I134"/>
    <mergeCell ref="L134:M134"/>
    <mergeCell ref="N134:Q134"/>
    <mergeCell ref="N116:Q116"/>
    <mergeCell ref="N117:Q117"/>
    <mergeCell ref="N118:Q118"/>
    <mergeCell ref="N124:Q124"/>
    <mergeCell ref="N130:Q130"/>
    <mergeCell ref="N133:Q133"/>
    <mergeCell ref="F129:I129"/>
    <mergeCell ref="L129:M129"/>
    <mergeCell ref="N129:Q129"/>
    <mergeCell ref="F131:I131"/>
    <mergeCell ref="L131:M131"/>
    <mergeCell ref="N131:Q131"/>
    <mergeCell ref="F132:I132"/>
    <mergeCell ref="L132:M132"/>
    <mergeCell ref="N132:Q132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2:I122"/>
    <mergeCell ref="L122:M122"/>
    <mergeCell ref="N122:Q122"/>
    <mergeCell ref="F123:I123"/>
    <mergeCell ref="L123:M123"/>
    <mergeCell ref="N123:Q123"/>
    <mergeCell ref="F125:I125"/>
    <mergeCell ref="L125:M125"/>
    <mergeCell ref="N125:Q125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F106:P106"/>
    <mergeCell ref="F107:P107"/>
    <mergeCell ref="F108:P108"/>
    <mergeCell ref="M110:P110"/>
    <mergeCell ref="M112:Q112"/>
    <mergeCell ref="M113:Q113"/>
    <mergeCell ref="F115:I115"/>
    <mergeCell ref="L115:M115"/>
    <mergeCell ref="N115:Q115"/>
    <mergeCell ref="N89:Q89"/>
    <mergeCell ref="N90:Q90"/>
    <mergeCell ref="N91:Q91"/>
    <mergeCell ref="N92:Q92"/>
    <mergeCell ref="N93:Q93"/>
    <mergeCell ref="N94:Q94"/>
    <mergeCell ref="N96:Q96"/>
    <mergeCell ref="L98:Q98"/>
    <mergeCell ref="C104:Q104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hyperlinks>
    <hyperlink ref="F1:G1" location="C2" display="1) Krycí list rozpočtu"/>
    <hyperlink ref="H1:K1" location="C87" display="2) Rekapitulace rozpočtu"/>
    <hyperlink ref="L1" location="C115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32"/>
  <sheetViews>
    <sheetView showGridLines="0" workbookViewId="0">
      <pane ySplit="1" topLeftCell="A102" activePane="bottomLeft" state="frozen"/>
      <selection pane="bottomLeft" activeCell="L116" sqref="L116:M132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0"/>
      <c r="B1" s="12"/>
      <c r="C1" s="12"/>
      <c r="D1" s="13" t="s">
        <v>1</v>
      </c>
      <c r="E1" s="12"/>
      <c r="F1" s="14" t="s">
        <v>130</v>
      </c>
      <c r="G1" s="14"/>
      <c r="H1" s="230" t="s">
        <v>131</v>
      </c>
      <c r="I1" s="230"/>
      <c r="J1" s="230"/>
      <c r="K1" s="230"/>
      <c r="L1" s="14" t="s">
        <v>132</v>
      </c>
      <c r="M1" s="12"/>
      <c r="N1" s="12"/>
      <c r="O1" s="13" t="s">
        <v>133</v>
      </c>
      <c r="P1" s="12"/>
      <c r="Q1" s="12"/>
      <c r="R1" s="12"/>
      <c r="S1" s="14" t="s">
        <v>134</v>
      </c>
      <c r="T1" s="14"/>
      <c r="U1" s="110"/>
      <c r="V1" s="11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50000000000003" customHeight="1">
      <c r="C2" s="162" t="s">
        <v>7</v>
      </c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S2" s="201" t="s">
        <v>8</v>
      </c>
      <c r="T2" s="202"/>
      <c r="U2" s="202"/>
      <c r="V2" s="202"/>
      <c r="W2" s="202"/>
      <c r="X2" s="202"/>
      <c r="Y2" s="202"/>
      <c r="Z2" s="202"/>
      <c r="AA2" s="202"/>
      <c r="AB2" s="202"/>
      <c r="AC2" s="202"/>
      <c r="AT2" s="18" t="s">
        <v>107</v>
      </c>
    </row>
    <row r="3" spans="1:6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85</v>
      </c>
    </row>
    <row r="4" spans="1:66" ht="36.950000000000003" customHeight="1">
      <c r="B4" s="22"/>
      <c r="C4" s="164" t="s">
        <v>135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23"/>
      <c r="T4" s="24" t="s">
        <v>13</v>
      </c>
      <c r="AT4" s="18" t="s">
        <v>6</v>
      </c>
    </row>
    <row r="5" spans="1:66" ht="6.95" customHeight="1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1:66" ht="25.35" customHeight="1">
      <c r="B6" s="22"/>
      <c r="C6" s="25"/>
      <c r="D6" s="29" t="s">
        <v>16</v>
      </c>
      <c r="E6" s="25"/>
      <c r="F6" s="203" t="str">
        <f>'Rekapitulace stavby'!K6</f>
        <v xml:space="preserve">Novostavba produkční stáje, hnojiště, jímky </v>
      </c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5"/>
      <c r="R6" s="23"/>
    </row>
    <row r="7" spans="1:66" ht="25.35" customHeight="1">
      <c r="B7" s="22"/>
      <c r="C7" s="25"/>
      <c r="D7" s="29" t="s">
        <v>136</v>
      </c>
      <c r="E7" s="25"/>
      <c r="F7" s="203" t="s">
        <v>1218</v>
      </c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25"/>
      <c r="R7" s="23"/>
    </row>
    <row r="8" spans="1:66" s="1" customFormat="1" ht="32.85" customHeight="1">
      <c r="B8" s="32"/>
      <c r="C8" s="33"/>
      <c r="D8" s="28" t="s">
        <v>138</v>
      </c>
      <c r="E8" s="33"/>
      <c r="F8" s="168" t="s">
        <v>1296</v>
      </c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33"/>
      <c r="R8" s="34"/>
    </row>
    <row r="9" spans="1:66" s="1" customFormat="1" ht="14.45" customHeight="1">
      <c r="B9" s="32"/>
      <c r="C9" s="33"/>
      <c r="D9" s="29" t="s">
        <v>18</v>
      </c>
      <c r="E9" s="33"/>
      <c r="F9" s="27" t="s">
        <v>5</v>
      </c>
      <c r="G9" s="33"/>
      <c r="H9" s="33"/>
      <c r="I9" s="33"/>
      <c r="J9" s="33"/>
      <c r="K9" s="33"/>
      <c r="L9" s="33"/>
      <c r="M9" s="29" t="s">
        <v>19</v>
      </c>
      <c r="N9" s="33"/>
      <c r="O9" s="27" t="s">
        <v>5</v>
      </c>
      <c r="P9" s="33"/>
      <c r="Q9" s="33"/>
      <c r="R9" s="34"/>
    </row>
    <row r="10" spans="1:66" s="1" customFormat="1" ht="14.45" customHeight="1">
      <c r="B10" s="32"/>
      <c r="C10" s="33"/>
      <c r="D10" s="29" t="s">
        <v>21</v>
      </c>
      <c r="E10" s="33"/>
      <c r="F10" s="27" t="s">
        <v>22</v>
      </c>
      <c r="G10" s="33"/>
      <c r="H10" s="33"/>
      <c r="I10" s="33"/>
      <c r="J10" s="33"/>
      <c r="K10" s="33"/>
      <c r="L10" s="33"/>
      <c r="M10" s="29" t="s">
        <v>23</v>
      </c>
      <c r="N10" s="33"/>
      <c r="O10" s="206"/>
      <c r="P10" s="206"/>
      <c r="Q10" s="33"/>
      <c r="R10" s="34"/>
    </row>
    <row r="11" spans="1:66" s="1" customFormat="1" ht="10.9" customHeight="1"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</row>
    <row r="12" spans="1:66" s="1" customFormat="1" ht="14.45" customHeight="1">
      <c r="B12" s="32"/>
      <c r="C12" s="33"/>
      <c r="D12" s="29" t="s">
        <v>26</v>
      </c>
      <c r="E12" s="33"/>
      <c r="F12" s="33"/>
      <c r="G12" s="33"/>
      <c r="H12" s="33"/>
      <c r="I12" s="33"/>
      <c r="J12" s="33"/>
      <c r="K12" s="33"/>
      <c r="L12" s="33"/>
      <c r="M12" s="29" t="s">
        <v>27</v>
      </c>
      <c r="N12" s="33"/>
      <c r="O12" s="166"/>
      <c r="P12" s="166"/>
      <c r="Q12" s="33"/>
      <c r="R12" s="34"/>
    </row>
    <row r="13" spans="1:66" s="1" customFormat="1" ht="18" customHeight="1">
      <c r="B13" s="32"/>
      <c r="C13" s="33"/>
      <c r="D13" s="33"/>
      <c r="E13" s="27" t="str">
        <f>IF('Rekapitulace stavby'!E11="","",'Rekapitulace stavby'!E11)</f>
        <v xml:space="preserve"> </v>
      </c>
      <c r="F13" s="33"/>
      <c r="G13" s="33"/>
      <c r="H13" s="33"/>
      <c r="I13" s="33"/>
      <c r="J13" s="33"/>
      <c r="K13" s="33"/>
      <c r="L13" s="33"/>
      <c r="M13" s="29" t="s">
        <v>29</v>
      </c>
      <c r="N13" s="33"/>
      <c r="O13" s="166"/>
      <c r="P13" s="166"/>
      <c r="Q13" s="33"/>
      <c r="R13" s="34"/>
    </row>
    <row r="14" spans="1:66" s="1" customFormat="1" ht="6.95" customHeight="1"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4"/>
    </row>
    <row r="15" spans="1:66" s="1" customFormat="1" ht="14.45" customHeight="1">
      <c r="B15" s="32"/>
      <c r="C15" s="33"/>
      <c r="D15" s="29" t="s">
        <v>30</v>
      </c>
      <c r="E15" s="33"/>
      <c r="F15" s="33"/>
      <c r="G15" s="33"/>
      <c r="H15" s="33"/>
      <c r="I15" s="33"/>
      <c r="J15" s="33"/>
      <c r="K15" s="33"/>
      <c r="L15" s="33"/>
      <c r="M15" s="29" t="s">
        <v>27</v>
      </c>
      <c r="N15" s="33"/>
      <c r="O15" s="166"/>
      <c r="P15" s="166"/>
      <c r="Q15" s="33"/>
      <c r="R15" s="34"/>
    </row>
    <row r="16" spans="1:66" s="1" customFormat="1" ht="18" customHeight="1">
      <c r="B16" s="32"/>
      <c r="C16" s="33"/>
      <c r="D16" s="33"/>
      <c r="E16" s="27"/>
      <c r="F16" s="33"/>
      <c r="G16" s="33"/>
      <c r="H16" s="33"/>
      <c r="I16" s="33"/>
      <c r="J16" s="33"/>
      <c r="K16" s="33"/>
      <c r="L16" s="33"/>
      <c r="M16" s="29" t="s">
        <v>29</v>
      </c>
      <c r="N16" s="33"/>
      <c r="O16" s="166"/>
      <c r="P16" s="166"/>
      <c r="Q16" s="33"/>
      <c r="R16" s="34"/>
    </row>
    <row r="17" spans="2:18" s="1" customFormat="1" ht="6.95" customHeight="1"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4"/>
    </row>
    <row r="18" spans="2:18" s="1" customFormat="1" ht="14.45" customHeight="1">
      <c r="B18" s="32"/>
      <c r="C18" s="33"/>
      <c r="D18" s="29" t="s">
        <v>31</v>
      </c>
      <c r="E18" s="33"/>
      <c r="F18" s="33"/>
      <c r="G18" s="33"/>
      <c r="H18" s="33"/>
      <c r="I18" s="33"/>
      <c r="J18" s="33"/>
      <c r="K18" s="33"/>
      <c r="L18" s="33"/>
      <c r="M18" s="29" t="s">
        <v>27</v>
      </c>
      <c r="N18" s="33"/>
      <c r="O18" s="166" t="str">
        <f>IF('Rekapitulace stavby'!AN16="","",'Rekapitulace stavby'!AN16)</f>
        <v/>
      </c>
      <c r="P18" s="166"/>
      <c r="Q18" s="33"/>
      <c r="R18" s="34"/>
    </row>
    <row r="19" spans="2:18" s="1" customFormat="1" ht="18" customHeight="1">
      <c r="B19" s="32"/>
      <c r="C19" s="33"/>
      <c r="D19" s="33"/>
      <c r="E19" s="27" t="str">
        <f>IF('Rekapitulace stavby'!E17="","",'Rekapitulace stavby'!E17)</f>
        <v xml:space="preserve"> </v>
      </c>
      <c r="F19" s="33"/>
      <c r="G19" s="33"/>
      <c r="H19" s="33"/>
      <c r="I19" s="33"/>
      <c r="J19" s="33"/>
      <c r="K19" s="33"/>
      <c r="L19" s="33"/>
      <c r="M19" s="29" t="s">
        <v>29</v>
      </c>
      <c r="N19" s="33"/>
      <c r="O19" s="166" t="str">
        <f>IF('Rekapitulace stavby'!AN17="","",'Rekapitulace stavby'!AN17)</f>
        <v/>
      </c>
      <c r="P19" s="166"/>
      <c r="Q19" s="33"/>
      <c r="R19" s="34"/>
    </row>
    <row r="20" spans="2:18" s="1" customFormat="1" ht="6.95" customHeight="1"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4"/>
    </row>
    <row r="21" spans="2:18" s="1" customFormat="1" ht="14.45" customHeight="1">
      <c r="B21" s="32"/>
      <c r="C21" s="33"/>
      <c r="D21" s="29" t="s">
        <v>33</v>
      </c>
      <c r="E21" s="33"/>
      <c r="F21" s="33"/>
      <c r="G21" s="33"/>
      <c r="H21" s="33"/>
      <c r="I21" s="33"/>
      <c r="J21" s="33"/>
      <c r="K21" s="33"/>
      <c r="L21" s="33"/>
      <c r="M21" s="29" t="s">
        <v>27</v>
      </c>
      <c r="N21" s="33"/>
      <c r="O21" s="166" t="s">
        <v>5</v>
      </c>
      <c r="P21" s="166"/>
      <c r="Q21" s="33"/>
      <c r="R21" s="34"/>
    </row>
    <row r="22" spans="2:18" s="1" customFormat="1" ht="18" customHeight="1">
      <c r="B22" s="32"/>
      <c r="C22" s="33"/>
      <c r="D22" s="33"/>
      <c r="E22" s="27"/>
      <c r="F22" s="33"/>
      <c r="G22" s="33"/>
      <c r="H22" s="33"/>
      <c r="I22" s="33"/>
      <c r="J22" s="33"/>
      <c r="K22" s="33"/>
      <c r="L22" s="33"/>
      <c r="M22" s="29" t="s">
        <v>29</v>
      </c>
      <c r="N22" s="33"/>
      <c r="O22" s="166" t="s">
        <v>5</v>
      </c>
      <c r="P22" s="166"/>
      <c r="Q22" s="33"/>
      <c r="R22" s="34"/>
    </row>
    <row r="23" spans="2:18" s="1" customFormat="1" ht="6.95" customHeight="1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14.45" customHeight="1">
      <c r="B24" s="32"/>
      <c r="C24" s="33"/>
      <c r="D24" s="29" t="s">
        <v>34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spans="2:18" s="1" customFormat="1" ht="22.5" customHeight="1">
      <c r="B25" s="32"/>
      <c r="C25" s="33"/>
      <c r="D25" s="33"/>
      <c r="E25" s="169" t="s">
        <v>5</v>
      </c>
      <c r="F25" s="169"/>
      <c r="G25" s="169"/>
      <c r="H25" s="169"/>
      <c r="I25" s="169"/>
      <c r="J25" s="169"/>
      <c r="K25" s="169"/>
      <c r="L25" s="169"/>
      <c r="M25" s="33"/>
      <c r="N25" s="33"/>
      <c r="O25" s="33"/>
      <c r="P25" s="33"/>
      <c r="Q25" s="33"/>
      <c r="R25" s="34"/>
    </row>
    <row r="26" spans="2:18" s="1" customFormat="1" ht="6.95" customHeight="1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spans="2:18" s="1" customFormat="1" ht="6.95" customHeight="1">
      <c r="B27" s="32"/>
      <c r="C27" s="33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33"/>
      <c r="R27" s="34"/>
    </row>
    <row r="28" spans="2:18" s="1" customFormat="1" ht="14.45" customHeight="1">
      <c r="B28" s="32"/>
      <c r="C28" s="33"/>
      <c r="D28" s="111" t="s">
        <v>140</v>
      </c>
      <c r="E28" s="33"/>
      <c r="F28" s="33"/>
      <c r="G28" s="33"/>
      <c r="H28" s="33"/>
      <c r="I28" s="33"/>
      <c r="J28" s="33"/>
      <c r="K28" s="33"/>
      <c r="L28" s="33"/>
      <c r="M28" s="170">
        <f>N89</f>
        <v>0</v>
      </c>
      <c r="N28" s="170"/>
      <c r="O28" s="170"/>
      <c r="P28" s="170"/>
      <c r="Q28" s="33"/>
      <c r="R28" s="34"/>
    </row>
    <row r="29" spans="2:18" s="1" customFormat="1" ht="14.45" customHeight="1">
      <c r="B29" s="32"/>
      <c r="C29" s="33"/>
      <c r="D29" s="31" t="s">
        <v>141</v>
      </c>
      <c r="E29" s="33"/>
      <c r="F29" s="33"/>
      <c r="G29" s="33"/>
      <c r="H29" s="33"/>
      <c r="I29" s="33"/>
      <c r="J29" s="33"/>
      <c r="K29" s="33"/>
      <c r="L29" s="33"/>
      <c r="M29" s="170">
        <f>N93</f>
        <v>0</v>
      </c>
      <c r="N29" s="170"/>
      <c r="O29" s="170"/>
      <c r="P29" s="170"/>
      <c r="Q29" s="33"/>
      <c r="R29" s="34"/>
    </row>
    <row r="30" spans="2:18" s="1" customFormat="1" ht="6.95" customHeight="1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4"/>
    </row>
    <row r="31" spans="2:18" s="1" customFormat="1" ht="25.35" customHeight="1">
      <c r="B31" s="32"/>
      <c r="C31" s="33"/>
      <c r="D31" s="112" t="s">
        <v>37</v>
      </c>
      <c r="E31" s="33"/>
      <c r="F31" s="33"/>
      <c r="G31" s="33"/>
      <c r="H31" s="33"/>
      <c r="I31" s="33"/>
      <c r="J31" s="33"/>
      <c r="K31" s="33"/>
      <c r="L31" s="33"/>
      <c r="M31" s="207">
        <f>ROUND(M28+M29,2)</f>
        <v>0</v>
      </c>
      <c r="N31" s="205"/>
      <c r="O31" s="205"/>
      <c r="P31" s="205"/>
      <c r="Q31" s="33"/>
      <c r="R31" s="34"/>
    </row>
    <row r="32" spans="2:18" s="1" customFormat="1" ht="6.95" customHeight="1">
      <c r="B32" s="32"/>
      <c r="C32" s="33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33"/>
      <c r="R32" s="34"/>
    </row>
    <row r="33" spans="2:18" s="1" customFormat="1" ht="14.45" customHeight="1">
      <c r="B33" s="32"/>
      <c r="C33" s="33"/>
      <c r="D33" s="39" t="s">
        <v>38</v>
      </c>
      <c r="E33" s="39" t="s">
        <v>39</v>
      </c>
      <c r="F33" s="40">
        <v>0.21</v>
      </c>
      <c r="G33" s="113" t="s">
        <v>40</v>
      </c>
      <c r="H33" s="208">
        <f>ROUND((SUM(BE93:BE94)+SUM(BE113:BE131)), 2)</f>
        <v>0</v>
      </c>
      <c r="I33" s="205"/>
      <c r="J33" s="205"/>
      <c r="K33" s="33"/>
      <c r="L33" s="33"/>
      <c r="M33" s="208">
        <f>ROUND(ROUND((SUM(BE93:BE94)+SUM(BE113:BE131)), 2)*F33, 2)</f>
        <v>0</v>
      </c>
      <c r="N33" s="205"/>
      <c r="O33" s="205"/>
      <c r="P33" s="205"/>
      <c r="Q33" s="33"/>
      <c r="R33" s="34"/>
    </row>
    <row r="34" spans="2:18" s="1" customFormat="1" ht="14.45" customHeight="1">
      <c r="B34" s="32"/>
      <c r="C34" s="33"/>
      <c r="D34" s="33"/>
      <c r="E34" s="39" t="s">
        <v>41</v>
      </c>
      <c r="F34" s="40">
        <v>0.15</v>
      </c>
      <c r="G34" s="113" t="s">
        <v>40</v>
      </c>
      <c r="H34" s="208">
        <f>ROUND((SUM(BF93:BF94)+SUM(BF113:BF131)), 2)</f>
        <v>0</v>
      </c>
      <c r="I34" s="205"/>
      <c r="J34" s="205"/>
      <c r="K34" s="33"/>
      <c r="L34" s="33"/>
      <c r="M34" s="208">
        <f>ROUND(ROUND((SUM(BF93:BF94)+SUM(BF113:BF131)), 2)*F34, 2)</f>
        <v>0</v>
      </c>
      <c r="N34" s="205"/>
      <c r="O34" s="205"/>
      <c r="P34" s="205"/>
      <c r="Q34" s="33"/>
      <c r="R34" s="34"/>
    </row>
    <row r="35" spans="2:18" s="1" customFormat="1" ht="14.45" hidden="1" customHeight="1">
      <c r="B35" s="32"/>
      <c r="C35" s="33"/>
      <c r="D35" s="33"/>
      <c r="E35" s="39" t="s">
        <v>42</v>
      </c>
      <c r="F35" s="40">
        <v>0.21</v>
      </c>
      <c r="G35" s="113" t="s">
        <v>40</v>
      </c>
      <c r="H35" s="208">
        <f>ROUND((SUM(BG93:BG94)+SUM(BG113:BG131)), 2)</f>
        <v>0</v>
      </c>
      <c r="I35" s="205"/>
      <c r="J35" s="205"/>
      <c r="K35" s="33"/>
      <c r="L35" s="33"/>
      <c r="M35" s="208">
        <v>0</v>
      </c>
      <c r="N35" s="205"/>
      <c r="O35" s="205"/>
      <c r="P35" s="205"/>
      <c r="Q35" s="33"/>
      <c r="R35" s="34"/>
    </row>
    <row r="36" spans="2:18" s="1" customFormat="1" ht="14.45" hidden="1" customHeight="1">
      <c r="B36" s="32"/>
      <c r="C36" s="33"/>
      <c r="D36" s="33"/>
      <c r="E36" s="39" t="s">
        <v>43</v>
      </c>
      <c r="F36" s="40">
        <v>0.15</v>
      </c>
      <c r="G36" s="113" t="s">
        <v>40</v>
      </c>
      <c r="H36" s="208">
        <f>ROUND((SUM(BH93:BH94)+SUM(BH113:BH131)), 2)</f>
        <v>0</v>
      </c>
      <c r="I36" s="205"/>
      <c r="J36" s="205"/>
      <c r="K36" s="33"/>
      <c r="L36" s="33"/>
      <c r="M36" s="208">
        <v>0</v>
      </c>
      <c r="N36" s="205"/>
      <c r="O36" s="205"/>
      <c r="P36" s="205"/>
      <c r="Q36" s="33"/>
      <c r="R36" s="34"/>
    </row>
    <row r="37" spans="2:18" s="1" customFormat="1" ht="14.45" hidden="1" customHeight="1">
      <c r="B37" s="32"/>
      <c r="C37" s="33"/>
      <c r="D37" s="33"/>
      <c r="E37" s="39" t="s">
        <v>44</v>
      </c>
      <c r="F37" s="40">
        <v>0</v>
      </c>
      <c r="G37" s="113" t="s">
        <v>40</v>
      </c>
      <c r="H37" s="208">
        <f>ROUND((SUM(BI93:BI94)+SUM(BI113:BI131)), 2)</f>
        <v>0</v>
      </c>
      <c r="I37" s="205"/>
      <c r="J37" s="205"/>
      <c r="K37" s="33"/>
      <c r="L37" s="33"/>
      <c r="M37" s="208">
        <v>0</v>
      </c>
      <c r="N37" s="205"/>
      <c r="O37" s="205"/>
      <c r="P37" s="205"/>
      <c r="Q37" s="33"/>
      <c r="R37" s="34"/>
    </row>
    <row r="38" spans="2:18" s="1" customFormat="1" ht="6.95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</row>
    <row r="39" spans="2:18" s="1" customFormat="1" ht="25.35" customHeight="1">
      <c r="B39" s="32"/>
      <c r="C39" s="109"/>
      <c r="D39" s="114" t="s">
        <v>45</v>
      </c>
      <c r="E39" s="72"/>
      <c r="F39" s="72"/>
      <c r="G39" s="115" t="s">
        <v>46</v>
      </c>
      <c r="H39" s="116" t="s">
        <v>47</v>
      </c>
      <c r="I39" s="72"/>
      <c r="J39" s="72"/>
      <c r="K39" s="72"/>
      <c r="L39" s="209">
        <f>SUM(M31:M37)</f>
        <v>0</v>
      </c>
      <c r="M39" s="209"/>
      <c r="N39" s="209"/>
      <c r="O39" s="209"/>
      <c r="P39" s="210"/>
      <c r="Q39" s="109"/>
      <c r="R39" s="34"/>
    </row>
    <row r="40" spans="2:18" s="1" customFormat="1" ht="14.45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s="1" customFormat="1" ht="14.45" customHeight="1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4"/>
    </row>
    <row r="42" spans="2:18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s="1" customFormat="1" ht="15">
      <c r="B50" s="32"/>
      <c r="C50" s="33"/>
      <c r="D50" s="47" t="s">
        <v>48</v>
      </c>
      <c r="E50" s="48"/>
      <c r="F50" s="48"/>
      <c r="G50" s="48"/>
      <c r="H50" s="49"/>
      <c r="I50" s="33"/>
      <c r="J50" s="47" t="s">
        <v>49</v>
      </c>
      <c r="K50" s="48"/>
      <c r="L50" s="48"/>
      <c r="M50" s="48"/>
      <c r="N50" s="48"/>
      <c r="O50" s="48"/>
      <c r="P50" s="49"/>
      <c r="Q50" s="33"/>
      <c r="R50" s="34"/>
    </row>
    <row r="51" spans="2:18">
      <c r="B51" s="22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3"/>
    </row>
    <row r="52" spans="2:18">
      <c r="B52" s="22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3"/>
    </row>
    <row r="53" spans="2:18">
      <c r="B53" s="22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3"/>
    </row>
    <row r="54" spans="2:18">
      <c r="B54" s="22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3"/>
    </row>
    <row r="55" spans="2:18">
      <c r="B55" s="22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3"/>
    </row>
    <row r="56" spans="2:18">
      <c r="B56" s="22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3"/>
    </row>
    <row r="57" spans="2:18">
      <c r="B57" s="22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3"/>
    </row>
    <row r="58" spans="2:18">
      <c r="B58" s="22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3"/>
    </row>
    <row r="59" spans="2:18" s="1" customFormat="1" ht="15">
      <c r="B59" s="32"/>
      <c r="C59" s="33"/>
      <c r="D59" s="52" t="s">
        <v>50</v>
      </c>
      <c r="E59" s="53"/>
      <c r="F59" s="53"/>
      <c r="G59" s="54" t="s">
        <v>51</v>
      </c>
      <c r="H59" s="55"/>
      <c r="I59" s="33"/>
      <c r="J59" s="52" t="s">
        <v>50</v>
      </c>
      <c r="K59" s="53"/>
      <c r="L59" s="53"/>
      <c r="M59" s="53"/>
      <c r="N59" s="54" t="s">
        <v>51</v>
      </c>
      <c r="O59" s="53"/>
      <c r="P59" s="55"/>
      <c r="Q59" s="33"/>
      <c r="R59" s="34"/>
    </row>
    <row r="60" spans="2:18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2:18" s="1" customFormat="1" ht="15">
      <c r="B61" s="32"/>
      <c r="C61" s="33"/>
      <c r="D61" s="47" t="s">
        <v>52</v>
      </c>
      <c r="E61" s="48"/>
      <c r="F61" s="48"/>
      <c r="G61" s="48"/>
      <c r="H61" s="49"/>
      <c r="I61" s="33"/>
      <c r="J61" s="47" t="s">
        <v>53</v>
      </c>
      <c r="K61" s="48"/>
      <c r="L61" s="48"/>
      <c r="M61" s="48"/>
      <c r="N61" s="48"/>
      <c r="O61" s="48"/>
      <c r="P61" s="49"/>
      <c r="Q61" s="33"/>
      <c r="R61" s="34"/>
    </row>
    <row r="62" spans="2:18">
      <c r="B62" s="22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3"/>
    </row>
    <row r="63" spans="2:18">
      <c r="B63" s="22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3"/>
    </row>
    <row r="64" spans="2:18">
      <c r="B64" s="22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3"/>
    </row>
    <row r="65" spans="2:18">
      <c r="B65" s="22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3"/>
    </row>
    <row r="66" spans="2:18">
      <c r="B66" s="22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3"/>
    </row>
    <row r="67" spans="2:18">
      <c r="B67" s="22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3"/>
    </row>
    <row r="68" spans="2:18">
      <c r="B68" s="22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3"/>
    </row>
    <row r="69" spans="2:18">
      <c r="B69" s="22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3"/>
    </row>
    <row r="70" spans="2:18" s="1" customFormat="1" ht="15">
      <c r="B70" s="32"/>
      <c r="C70" s="33"/>
      <c r="D70" s="52" t="s">
        <v>50</v>
      </c>
      <c r="E70" s="53"/>
      <c r="F70" s="53"/>
      <c r="G70" s="54" t="s">
        <v>51</v>
      </c>
      <c r="H70" s="55"/>
      <c r="I70" s="33"/>
      <c r="J70" s="52" t="s">
        <v>50</v>
      </c>
      <c r="K70" s="53"/>
      <c r="L70" s="53"/>
      <c r="M70" s="53"/>
      <c r="N70" s="54" t="s">
        <v>51</v>
      </c>
      <c r="O70" s="53"/>
      <c r="P70" s="55"/>
      <c r="Q70" s="33"/>
      <c r="R70" s="34"/>
    </row>
    <row r="71" spans="2:18" s="1" customFormat="1" ht="14.4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9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950000000000003" customHeight="1">
      <c r="B76" s="32"/>
      <c r="C76" s="164" t="s">
        <v>142</v>
      </c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34"/>
    </row>
    <row r="77" spans="2:18" s="1" customFormat="1" ht="6.95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>
      <c r="B78" s="32"/>
      <c r="C78" s="29" t="s">
        <v>16</v>
      </c>
      <c r="D78" s="33"/>
      <c r="E78" s="33"/>
      <c r="F78" s="203" t="str">
        <f>F6</f>
        <v xml:space="preserve">Novostavba produkční stáje, hnojiště, jímky </v>
      </c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33"/>
      <c r="R78" s="34"/>
    </row>
    <row r="79" spans="2:18" ht="30" customHeight="1">
      <c r="B79" s="22"/>
      <c r="C79" s="29" t="s">
        <v>136</v>
      </c>
      <c r="D79" s="25"/>
      <c r="E79" s="25"/>
      <c r="F79" s="203" t="s">
        <v>1218</v>
      </c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25"/>
      <c r="R79" s="23"/>
    </row>
    <row r="80" spans="2:18" s="1" customFormat="1" ht="36.950000000000003" customHeight="1">
      <c r="B80" s="32"/>
      <c r="C80" s="66" t="s">
        <v>138</v>
      </c>
      <c r="D80" s="33"/>
      <c r="E80" s="33"/>
      <c r="F80" s="180" t="str">
        <f>F8</f>
        <v>SO 03-3 - Technologie</v>
      </c>
      <c r="G80" s="205"/>
      <c r="H80" s="205"/>
      <c r="I80" s="205"/>
      <c r="J80" s="205"/>
      <c r="K80" s="205"/>
      <c r="L80" s="205"/>
      <c r="M80" s="205"/>
      <c r="N80" s="205"/>
      <c r="O80" s="205"/>
      <c r="P80" s="205"/>
      <c r="Q80" s="33"/>
      <c r="R80" s="34"/>
    </row>
    <row r="81" spans="2:47" s="1" customFormat="1" ht="6.95" customHeight="1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4"/>
    </row>
    <row r="82" spans="2:47" s="1" customFormat="1" ht="18" customHeight="1">
      <c r="B82" s="32"/>
      <c r="C82" s="29" t="s">
        <v>21</v>
      </c>
      <c r="D82" s="33"/>
      <c r="E82" s="33"/>
      <c r="F82" s="27" t="str">
        <f>F10</f>
        <v>Sedlice</v>
      </c>
      <c r="G82" s="33"/>
      <c r="H82" s="33"/>
      <c r="I82" s="33"/>
      <c r="J82" s="33"/>
      <c r="K82" s="29" t="s">
        <v>23</v>
      </c>
      <c r="L82" s="33"/>
      <c r="M82" s="206" t="str">
        <f>IF(O10="","",O10)</f>
        <v/>
      </c>
      <c r="N82" s="206"/>
      <c r="O82" s="206"/>
      <c r="P82" s="206"/>
      <c r="Q82" s="33"/>
      <c r="R82" s="34"/>
    </row>
    <row r="83" spans="2:47" s="1" customFormat="1" ht="6.95" customHeight="1"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4"/>
    </row>
    <row r="84" spans="2:47" s="1" customFormat="1" ht="15">
      <c r="B84" s="32"/>
      <c r="C84" s="29" t="s">
        <v>26</v>
      </c>
      <c r="D84" s="33"/>
      <c r="E84" s="33"/>
      <c r="F84" s="27" t="str">
        <f>E13</f>
        <v xml:space="preserve"> </v>
      </c>
      <c r="G84" s="33"/>
      <c r="H84" s="33"/>
      <c r="I84" s="33"/>
      <c r="J84" s="33"/>
      <c r="K84" s="29" t="s">
        <v>31</v>
      </c>
      <c r="L84" s="33"/>
      <c r="M84" s="166" t="str">
        <f>E19</f>
        <v xml:space="preserve"> </v>
      </c>
      <c r="N84" s="166"/>
      <c r="O84" s="166"/>
      <c r="P84" s="166"/>
      <c r="Q84" s="166"/>
      <c r="R84" s="34"/>
    </row>
    <row r="85" spans="2:47" s="1" customFormat="1" ht="14.45" customHeight="1">
      <c r="B85" s="32"/>
      <c r="C85" s="29" t="s">
        <v>30</v>
      </c>
      <c r="D85" s="33"/>
      <c r="E85" s="33"/>
      <c r="F85" s="27" t="str">
        <f>IF(E16="","",E16)</f>
        <v/>
      </c>
      <c r="G85" s="33"/>
      <c r="H85" s="33"/>
      <c r="I85" s="33"/>
      <c r="J85" s="33"/>
      <c r="K85" s="29" t="s">
        <v>33</v>
      </c>
      <c r="L85" s="33"/>
      <c r="M85" s="166"/>
      <c r="N85" s="166"/>
      <c r="O85" s="166"/>
      <c r="P85" s="166"/>
      <c r="Q85" s="166"/>
      <c r="R85" s="34"/>
    </row>
    <row r="86" spans="2:47" s="1" customFormat="1" ht="10.35" customHeight="1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4"/>
    </row>
    <row r="87" spans="2:47" s="1" customFormat="1" ht="29.25" customHeight="1">
      <c r="B87" s="32"/>
      <c r="C87" s="211" t="s">
        <v>143</v>
      </c>
      <c r="D87" s="212"/>
      <c r="E87" s="212"/>
      <c r="F87" s="212"/>
      <c r="G87" s="212"/>
      <c r="H87" s="109"/>
      <c r="I87" s="109"/>
      <c r="J87" s="109"/>
      <c r="K87" s="109"/>
      <c r="L87" s="109"/>
      <c r="M87" s="109"/>
      <c r="N87" s="211" t="s">
        <v>144</v>
      </c>
      <c r="O87" s="212"/>
      <c r="P87" s="212"/>
      <c r="Q87" s="212"/>
      <c r="R87" s="34"/>
    </row>
    <row r="88" spans="2:47" s="1" customFormat="1" ht="10.35" customHeight="1"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4"/>
    </row>
    <row r="89" spans="2:47" s="1" customFormat="1" ht="29.25" customHeight="1">
      <c r="B89" s="32"/>
      <c r="C89" s="117" t="s">
        <v>145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199">
        <f>N113</f>
        <v>0</v>
      </c>
      <c r="O89" s="213"/>
      <c r="P89" s="213"/>
      <c r="Q89" s="213"/>
      <c r="R89" s="34"/>
      <c r="AU89" s="18" t="s">
        <v>146</v>
      </c>
    </row>
    <row r="90" spans="2:47" s="7" customFormat="1" ht="24.95" customHeight="1">
      <c r="B90" s="118"/>
      <c r="C90" s="119"/>
      <c r="D90" s="120" t="s">
        <v>621</v>
      </c>
      <c r="E90" s="119"/>
      <c r="F90" s="119"/>
      <c r="G90" s="119"/>
      <c r="H90" s="119"/>
      <c r="I90" s="119"/>
      <c r="J90" s="119"/>
      <c r="K90" s="119"/>
      <c r="L90" s="119"/>
      <c r="M90" s="119"/>
      <c r="N90" s="214">
        <f>N114</f>
        <v>0</v>
      </c>
      <c r="O90" s="215"/>
      <c r="P90" s="215"/>
      <c r="Q90" s="215"/>
      <c r="R90" s="121"/>
    </row>
    <row r="91" spans="2:47" s="8" customFormat="1" ht="19.899999999999999" customHeight="1">
      <c r="B91" s="122"/>
      <c r="C91" s="96"/>
      <c r="D91" s="123" t="s">
        <v>622</v>
      </c>
      <c r="E91" s="96"/>
      <c r="F91" s="96"/>
      <c r="G91" s="96"/>
      <c r="H91" s="96"/>
      <c r="I91" s="96"/>
      <c r="J91" s="96"/>
      <c r="K91" s="96"/>
      <c r="L91" s="96"/>
      <c r="M91" s="96"/>
      <c r="N91" s="195">
        <f>N115</f>
        <v>0</v>
      </c>
      <c r="O91" s="196"/>
      <c r="P91" s="196"/>
      <c r="Q91" s="196"/>
      <c r="R91" s="124"/>
    </row>
    <row r="92" spans="2:47" s="1" customFormat="1" ht="21.75" customHeight="1">
      <c r="B92" s="32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4"/>
    </row>
    <row r="93" spans="2:47" s="1" customFormat="1" ht="29.25" customHeight="1">
      <c r="B93" s="32"/>
      <c r="C93" s="117" t="s">
        <v>167</v>
      </c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213">
        <v>0</v>
      </c>
      <c r="O93" s="233"/>
      <c r="P93" s="233"/>
      <c r="Q93" s="233"/>
      <c r="R93" s="34"/>
      <c r="T93" s="125"/>
      <c r="U93" s="126" t="s">
        <v>38</v>
      </c>
    </row>
    <row r="94" spans="2:47" s="1" customFormat="1" ht="18" customHeight="1">
      <c r="B94" s="32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4"/>
    </row>
    <row r="95" spans="2:47" s="1" customFormat="1" ht="29.25" customHeight="1">
      <c r="B95" s="32"/>
      <c r="C95" s="108" t="s">
        <v>129</v>
      </c>
      <c r="D95" s="109"/>
      <c r="E95" s="109"/>
      <c r="F95" s="109"/>
      <c r="G95" s="109"/>
      <c r="H95" s="109"/>
      <c r="I95" s="109"/>
      <c r="J95" s="109"/>
      <c r="K95" s="109"/>
      <c r="L95" s="200">
        <f>ROUND(SUM(N89+N93),2)</f>
        <v>0</v>
      </c>
      <c r="M95" s="200"/>
      <c r="N95" s="200"/>
      <c r="O95" s="200"/>
      <c r="P95" s="200"/>
      <c r="Q95" s="200"/>
      <c r="R95" s="34"/>
    </row>
    <row r="96" spans="2:47" s="1" customFormat="1" ht="6.95" customHeight="1">
      <c r="B96" s="56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8"/>
    </row>
    <row r="100" spans="2:27" s="1" customFormat="1" ht="6.95" customHeight="1">
      <c r="B100" s="59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1"/>
    </row>
    <row r="101" spans="2:27" s="1" customFormat="1" ht="36.950000000000003" customHeight="1">
      <c r="B101" s="32"/>
      <c r="C101" s="164" t="s">
        <v>168</v>
      </c>
      <c r="D101" s="205"/>
      <c r="E101" s="205"/>
      <c r="F101" s="205"/>
      <c r="G101" s="205"/>
      <c r="H101" s="205"/>
      <c r="I101" s="205"/>
      <c r="J101" s="205"/>
      <c r="K101" s="205"/>
      <c r="L101" s="205"/>
      <c r="M101" s="205"/>
      <c r="N101" s="205"/>
      <c r="O101" s="205"/>
      <c r="P101" s="205"/>
      <c r="Q101" s="205"/>
      <c r="R101" s="34"/>
    </row>
    <row r="102" spans="2:27" s="1" customFormat="1" ht="6.95" customHeight="1">
      <c r="B102" s="32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4"/>
    </row>
    <row r="103" spans="2:27" s="1" customFormat="1" ht="30" customHeight="1">
      <c r="B103" s="32"/>
      <c r="C103" s="29" t="s">
        <v>16</v>
      </c>
      <c r="D103" s="33"/>
      <c r="E103" s="33"/>
      <c r="F103" s="203" t="str">
        <f>F6</f>
        <v xml:space="preserve">Novostavba produkční stáje, hnojiště, jímky </v>
      </c>
      <c r="G103" s="204"/>
      <c r="H103" s="204"/>
      <c r="I103" s="204"/>
      <c r="J103" s="204"/>
      <c r="K103" s="204"/>
      <c r="L103" s="204"/>
      <c r="M103" s="204"/>
      <c r="N103" s="204"/>
      <c r="O103" s="204"/>
      <c r="P103" s="204"/>
      <c r="Q103" s="33"/>
      <c r="R103" s="34"/>
    </row>
    <row r="104" spans="2:27" ht="30" customHeight="1">
      <c r="B104" s="22"/>
      <c r="C104" s="29" t="s">
        <v>136</v>
      </c>
      <c r="D104" s="25"/>
      <c r="E104" s="25"/>
      <c r="F104" s="203" t="s">
        <v>1218</v>
      </c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25"/>
      <c r="R104" s="23"/>
    </row>
    <row r="105" spans="2:27" s="1" customFormat="1" ht="36.950000000000003" customHeight="1">
      <c r="B105" s="32"/>
      <c r="C105" s="66" t="s">
        <v>138</v>
      </c>
      <c r="D105" s="33"/>
      <c r="E105" s="33"/>
      <c r="F105" s="180" t="str">
        <f>F8</f>
        <v>SO 03-3 - Technologie</v>
      </c>
      <c r="G105" s="205"/>
      <c r="H105" s="205"/>
      <c r="I105" s="205"/>
      <c r="J105" s="205"/>
      <c r="K105" s="205"/>
      <c r="L105" s="205"/>
      <c r="M105" s="205"/>
      <c r="N105" s="205"/>
      <c r="O105" s="205"/>
      <c r="P105" s="205"/>
      <c r="Q105" s="33"/>
      <c r="R105" s="34"/>
    </row>
    <row r="106" spans="2:27" s="1" customFormat="1" ht="6.95" customHeight="1">
      <c r="B106" s="32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4"/>
    </row>
    <row r="107" spans="2:27" s="1" customFormat="1" ht="18" customHeight="1">
      <c r="B107" s="32"/>
      <c r="C107" s="29" t="s">
        <v>21</v>
      </c>
      <c r="D107" s="33"/>
      <c r="E107" s="33"/>
      <c r="F107" s="27" t="str">
        <f>F10</f>
        <v>Sedlice</v>
      </c>
      <c r="G107" s="33"/>
      <c r="H107" s="33"/>
      <c r="I107" s="33"/>
      <c r="J107" s="33"/>
      <c r="K107" s="29" t="s">
        <v>23</v>
      </c>
      <c r="L107" s="33"/>
      <c r="M107" s="206" t="str">
        <f>IF(O10="","",O10)</f>
        <v/>
      </c>
      <c r="N107" s="206"/>
      <c r="O107" s="206"/>
      <c r="P107" s="206"/>
      <c r="Q107" s="33"/>
      <c r="R107" s="34"/>
    </row>
    <row r="108" spans="2:27" s="1" customFormat="1" ht="6.95" customHeight="1">
      <c r="B108" s="32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4"/>
    </row>
    <row r="109" spans="2:27" s="1" customFormat="1" ht="15">
      <c r="B109" s="32"/>
      <c r="C109" s="29" t="s">
        <v>26</v>
      </c>
      <c r="D109" s="33"/>
      <c r="E109" s="33"/>
      <c r="F109" s="27" t="str">
        <f>E13</f>
        <v xml:space="preserve"> </v>
      </c>
      <c r="G109" s="33"/>
      <c r="H109" s="33"/>
      <c r="I109" s="33"/>
      <c r="J109" s="33"/>
      <c r="K109" s="29" t="s">
        <v>31</v>
      </c>
      <c r="L109" s="33"/>
      <c r="M109" s="166" t="str">
        <f>E19</f>
        <v xml:space="preserve"> </v>
      </c>
      <c r="N109" s="166"/>
      <c r="O109" s="166"/>
      <c r="P109" s="166"/>
      <c r="Q109" s="166"/>
      <c r="R109" s="34"/>
    </row>
    <row r="110" spans="2:27" s="1" customFormat="1" ht="14.45" customHeight="1">
      <c r="B110" s="32"/>
      <c r="C110" s="29" t="s">
        <v>30</v>
      </c>
      <c r="D110" s="33"/>
      <c r="E110" s="33"/>
      <c r="F110" s="27" t="str">
        <f>IF(E16="","",E16)</f>
        <v/>
      </c>
      <c r="G110" s="33"/>
      <c r="H110" s="33"/>
      <c r="I110" s="33"/>
      <c r="J110" s="33"/>
      <c r="K110" s="29" t="s">
        <v>33</v>
      </c>
      <c r="L110" s="33"/>
      <c r="M110" s="166"/>
      <c r="N110" s="166"/>
      <c r="O110" s="166"/>
      <c r="P110" s="166"/>
      <c r="Q110" s="166"/>
      <c r="R110" s="34"/>
    </row>
    <row r="111" spans="2:27" s="1" customFormat="1" ht="10.35" customHeight="1">
      <c r="B111" s="32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4"/>
    </row>
    <row r="112" spans="2:27" s="9" customFormat="1" ht="29.25" customHeight="1">
      <c r="B112" s="127"/>
      <c r="C112" s="128" t="s">
        <v>169</v>
      </c>
      <c r="D112" s="129" t="s">
        <v>170</v>
      </c>
      <c r="E112" s="129" t="s">
        <v>56</v>
      </c>
      <c r="F112" s="216" t="s">
        <v>171</v>
      </c>
      <c r="G112" s="216"/>
      <c r="H112" s="216"/>
      <c r="I112" s="216"/>
      <c r="J112" s="129" t="s">
        <v>172</v>
      </c>
      <c r="K112" s="129" t="s">
        <v>173</v>
      </c>
      <c r="L112" s="217" t="s">
        <v>174</v>
      </c>
      <c r="M112" s="217"/>
      <c r="N112" s="216" t="s">
        <v>144</v>
      </c>
      <c r="O112" s="216"/>
      <c r="P112" s="216"/>
      <c r="Q112" s="218"/>
      <c r="R112" s="130"/>
      <c r="T112" s="73" t="s">
        <v>175</v>
      </c>
      <c r="U112" s="74" t="s">
        <v>38</v>
      </c>
      <c r="V112" s="74" t="s">
        <v>176</v>
      </c>
      <c r="W112" s="74" t="s">
        <v>177</v>
      </c>
      <c r="X112" s="74" t="s">
        <v>178</v>
      </c>
      <c r="Y112" s="74" t="s">
        <v>179</v>
      </c>
      <c r="Z112" s="74" t="s">
        <v>180</v>
      </c>
      <c r="AA112" s="75" t="s">
        <v>181</v>
      </c>
    </row>
    <row r="113" spans="2:65" s="1" customFormat="1" ht="29.25" customHeight="1">
      <c r="B113" s="32"/>
      <c r="C113" s="77" t="s">
        <v>140</v>
      </c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221">
        <f>BK113</f>
        <v>0</v>
      </c>
      <c r="O113" s="222"/>
      <c r="P113" s="222"/>
      <c r="Q113" s="222"/>
      <c r="R113" s="34"/>
      <c r="T113" s="76"/>
      <c r="U113" s="48"/>
      <c r="V113" s="48"/>
      <c r="W113" s="131">
        <f>W114</f>
        <v>0</v>
      </c>
      <c r="X113" s="48"/>
      <c r="Y113" s="131">
        <f>Y114</f>
        <v>0</v>
      </c>
      <c r="Z113" s="48"/>
      <c r="AA113" s="132">
        <f>AA114</f>
        <v>0</v>
      </c>
      <c r="AT113" s="18" t="s">
        <v>73</v>
      </c>
      <c r="AU113" s="18" t="s">
        <v>146</v>
      </c>
      <c r="BK113" s="133">
        <f>BK114</f>
        <v>0</v>
      </c>
    </row>
    <row r="114" spans="2:65" s="10" customFormat="1" ht="37.35" customHeight="1">
      <c r="B114" s="134"/>
      <c r="C114" s="135"/>
      <c r="D114" s="136" t="s">
        <v>621</v>
      </c>
      <c r="E114" s="136"/>
      <c r="F114" s="136"/>
      <c r="G114" s="136"/>
      <c r="H114" s="136"/>
      <c r="I114" s="136"/>
      <c r="J114" s="136"/>
      <c r="K114" s="136"/>
      <c r="L114" s="136"/>
      <c r="M114" s="136"/>
      <c r="N114" s="223">
        <f>BK114</f>
        <v>0</v>
      </c>
      <c r="O114" s="214"/>
      <c r="P114" s="214"/>
      <c r="Q114" s="214"/>
      <c r="R114" s="137"/>
      <c r="T114" s="138"/>
      <c r="U114" s="135"/>
      <c r="V114" s="135"/>
      <c r="W114" s="139">
        <f>W115</f>
        <v>0</v>
      </c>
      <c r="X114" s="135"/>
      <c r="Y114" s="139">
        <f>Y115</f>
        <v>0</v>
      </c>
      <c r="Z114" s="135"/>
      <c r="AA114" s="140">
        <f>AA115</f>
        <v>0</v>
      </c>
      <c r="AR114" s="141" t="s">
        <v>192</v>
      </c>
      <c r="AT114" s="142" t="s">
        <v>73</v>
      </c>
      <c r="AU114" s="142" t="s">
        <v>74</v>
      </c>
      <c r="AY114" s="141" t="s">
        <v>182</v>
      </c>
      <c r="BK114" s="143">
        <f>BK115</f>
        <v>0</v>
      </c>
    </row>
    <row r="115" spans="2:65" s="10" customFormat="1" ht="19.899999999999999" customHeight="1">
      <c r="B115" s="134"/>
      <c r="C115" s="135"/>
      <c r="D115" s="144" t="s">
        <v>622</v>
      </c>
      <c r="E115" s="144"/>
      <c r="F115" s="144"/>
      <c r="G115" s="144"/>
      <c r="H115" s="144"/>
      <c r="I115" s="144"/>
      <c r="J115" s="144"/>
      <c r="K115" s="144"/>
      <c r="L115" s="144"/>
      <c r="M115" s="144"/>
      <c r="N115" s="224">
        <f>BK115</f>
        <v>0</v>
      </c>
      <c r="O115" s="225"/>
      <c r="P115" s="225"/>
      <c r="Q115" s="225"/>
      <c r="R115" s="137"/>
      <c r="T115" s="138"/>
      <c r="U115" s="135"/>
      <c r="V115" s="135"/>
      <c r="W115" s="139">
        <f>SUM(W116:W131)</f>
        <v>0</v>
      </c>
      <c r="X115" s="135"/>
      <c r="Y115" s="139">
        <f>SUM(Y116:Y131)</f>
        <v>0</v>
      </c>
      <c r="Z115" s="135"/>
      <c r="AA115" s="140">
        <f>SUM(AA116:AA131)</f>
        <v>0</v>
      </c>
      <c r="AR115" s="141" t="s">
        <v>192</v>
      </c>
      <c r="AT115" s="142" t="s">
        <v>73</v>
      </c>
      <c r="AU115" s="142" t="s">
        <v>20</v>
      </c>
      <c r="AY115" s="141" t="s">
        <v>182</v>
      </c>
      <c r="BK115" s="143">
        <f>SUM(BK116:BK131)</f>
        <v>0</v>
      </c>
    </row>
    <row r="116" spans="2:65" s="1" customFormat="1" ht="22.5" customHeight="1">
      <c r="B116" s="145"/>
      <c r="C116" s="155" t="s">
        <v>20</v>
      </c>
      <c r="D116" s="155" t="s">
        <v>327</v>
      </c>
      <c r="E116" s="156" t="s">
        <v>1297</v>
      </c>
      <c r="F116" s="226" t="s">
        <v>1298</v>
      </c>
      <c r="G116" s="226"/>
      <c r="H116" s="226"/>
      <c r="I116" s="226"/>
      <c r="J116" s="157" t="s">
        <v>537</v>
      </c>
      <c r="K116" s="158">
        <v>1</v>
      </c>
      <c r="L116" s="227"/>
      <c r="M116" s="227"/>
      <c r="N116" s="227">
        <f t="shared" ref="N116:N131" si="0">ROUND(L116*K116,2)</f>
        <v>0</v>
      </c>
      <c r="O116" s="220"/>
      <c r="P116" s="220"/>
      <c r="Q116" s="220"/>
      <c r="R116" s="150"/>
      <c r="T116" s="151" t="s">
        <v>5</v>
      </c>
      <c r="U116" s="41" t="s">
        <v>39</v>
      </c>
      <c r="V116" s="152">
        <v>0</v>
      </c>
      <c r="W116" s="152">
        <f t="shared" ref="W116:W131" si="1">V116*K116</f>
        <v>0</v>
      </c>
      <c r="X116" s="152">
        <v>0</v>
      </c>
      <c r="Y116" s="152">
        <f t="shared" ref="Y116:Y131" si="2">X116*K116</f>
        <v>0</v>
      </c>
      <c r="Z116" s="152">
        <v>0</v>
      </c>
      <c r="AA116" s="153">
        <f t="shared" ref="AA116:AA131" si="3">Z116*K116</f>
        <v>0</v>
      </c>
      <c r="AR116" s="18" t="s">
        <v>641</v>
      </c>
      <c r="AT116" s="18" t="s">
        <v>327</v>
      </c>
      <c r="AU116" s="18" t="s">
        <v>85</v>
      </c>
      <c r="AY116" s="18" t="s">
        <v>182</v>
      </c>
      <c r="BE116" s="154">
        <f t="shared" ref="BE116:BE131" si="4">IF(U116="základní",N116,0)</f>
        <v>0</v>
      </c>
      <c r="BF116" s="154">
        <f t="shared" ref="BF116:BF131" si="5">IF(U116="snížená",N116,0)</f>
        <v>0</v>
      </c>
      <c r="BG116" s="154">
        <f t="shared" ref="BG116:BG131" si="6">IF(U116="zákl. přenesená",N116,0)</f>
        <v>0</v>
      </c>
      <c r="BH116" s="154">
        <f t="shared" ref="BH116:BH131" si="7">IF(U116="sníž. přenesená",N116,0)</f>
        <v>0</v>
      </c>
      <c r="BI116" s="154">
        <f t="shared" ref="BI116:BI131" si="8">IF(U116="nulová",N116,0)</f>
        <v>0</v>
      </c>
      <c r="BJ116" s="18" t="s">
        <v>20</v>
      </c>
      <c r="BK116" s="154">
        <f t="shared" ref="BK116:BK131" si="9">ROUND(L116*K116,2)</f>
        <v>0</v>
      </c>
      <c r="BL116" s="18" t="s">
        <v>434</v>
      </c>
      <c r="BM116" s="18" t="s">
        <v>1299</v>
      </c>
    </row>
    <row r="117" spans="2:65" s="1" customFormat="1" ht="22.5" customHeight="1">
      <c r="B117" s="145"/>
      <c r="C117" s="155" t="s">
        <v>85</v>
      </c>
      <c r="D117" s="155" t="s">
        <v>327</v>
      </c>
      <c r="E117" s="156" t="s">
        <v>1300</v>
      </c>
      <c r="F117" s="226" t="s">
        <v>1301</v>
      </c>
      <c r="G117" s="226"/>
      <c r="H117" s="226"/>
      <c r="I117" s="226"/>
      <c r="J117" s="157" t="s">
        <v>537</v>
      </c>
      <c r="K117" s="158">
        <v>1</v>
      </c>
      <c r="L117" s="227"/>
      <c r="M117" s="227"/>
      <c r="N117" s="227">
        <f t="shared" si="0"/>
        <v>0</v>
      </c>
      <c r="O117" s="220"/>
      <c r="P117" s="220"/>
      <c r="Q117" s="220"/>
      <c r="R117" s="150"/>
      <c r="T117" s="151" t="s">
        <v>5</v>
      </c>
      <c r="U117" s="41" t="s">
        <v>39</v>
      </c>
      <c r="V117" s="152">
        <v>0</v>
      </c>
      <c r="W117" s="152">
        <f t="shared" si="1"/>
        <v>0</v>
      </c>
      <c r="X117" s="152">
        <v>0</v>
      </c>
      <c r="Y117" s="152">
        <f t="shared" si="2"/>
        <v>0</v>
      </c>
      <c r="Z117" s="152">
        <v>0</v>
      </c>
      <c r="AA117" s="153">
        <f t="shared" si="3"/>
        <v>0</v>
      </c>
      <c r="AR117" s="18" t="s">
        <v>641</v>
      </c>
      <c r="AT117" s="18" t="s">
        <v>327</v>
      </c>
      <c r="AU117" s="18" t="s">
        <v>85</v>
      </c>
      <c r="AY117" s="18" t="s">
        <v>182</v>
      </c>
      <c r="BE117" s="154">
        <f t="shared" si="4"/>
        <v>0</v>
      </c>
      <c r="BF117" s="154">
        <f t="shared" si="5"/>
        <v>0</v>
      </c>
      <c r="BG117" s="154">
        <f t="shared" si="6"/>
        <v>0</v>
      </c>
      <c r="BH117" s="154">
        <f t="shared" si="7"/>
        <v>0</v>
      </c>
      <c r="BI117" s="154">
        <f t="shared" si="8"/>
        <v>0</v>
      </c>
      <c r="BJ117" s="18" t="s">
        <v>20</v>
      </c>
      <c r="BK117" s="154">
        <f t="shared" si="9"/>
        <v>0</v>
      </c>
      <c r="BL117" s="18" t="s">
        <v>434</v>
      </c>
      <c r="BM117" s="18" t="s">
        <v>1302</v>
      </c>
    </row>
    <row r="118" spans="2:65" s="1" customFormat="1" ht="22.5" customHeight="1">
      <c r="B118" s="145"/>
      <c r="C118" s="155" t="s">
        <v>192</v>
      </c>
      <c r="D118" s="155" t="s">
        <v>327</v>
      </c>
      <c r="E118" s="156" t="s">
        <v>1303</v>
      </c>
      <c r="F118" s="226" t="s">
        <v>1304</v>
      </c>
      <c r="G118" s="226"/>
      <c r="H118" s="226"/>
      <c r="I118" s="226"/>
      <c r="J118" s="157" t="s">
        <v>537</v>
      </c>
      <c r="K118" s="158">
        <v>1</v>
      </c>
      <c r="L118" s="227"/>
      <c r="M118" s="227"/>
      <c r="N118" s="227">
        <f t="shared" si="0"/>
        <v>0</v>
      </c>
      <c r="O118" s="220"/>
      <c r="P118" s="220"/>
      <c r="Q118" s="220"/>
      <c r="R118" s="150"/>
      <c r="T118" s="151" t="s">
        <v>5</v>
      </c>
      <c r="U118" s="41" t="s">
        <v>39</v>
      </c>
      <c r="V118" s="152">
        <v>0</v>
      </c>
      <c r="W118" s="152">
        <f t="shared" si="1"/>
        <v>0</v>
      </c>
      <c r="X118" s="152">
        <v>0</v>
      </c>
      <c r="Y118" s="152">
        <f t="shared" si="2"/>
        <v>0</v>
      </c>
      <c r="Z118" s="152">
        <v>0</v>
      </c>
      <c r="AA118" s="153">
        <f t="shared" si="3"/>
        <v>0</v>
      </c>
      <c r="AR118" s="18" t="s">
        <v>641</v>
      </c>
      <c r="AT118" s="18" t="s">
        <v>327</v>
      </c>
      <c r="AU118" s="18" t="s">
        <v>85</v>
      </c>
      <c r="AY118" s="18" t="s">
        <v>182</v>
      </c>
      <c r="BE118" s="154">
        <f t="shared" si="4"/>
        <v>0</v>
      </c>
      <c r="BF118" s="154">
        <f t="shared" si="5"/>
        <v>0</v>
      </c>
      <c r="BG118" s="154">
        <f t="shared" si="6"/>
        <v>0</v>
      </c>
      <c r="BH118" s="154">
        <f t="shared" si="7"/>
        <v>0</v>
      </c>
      <c r="BI118" s="154">
        <f t="shared" si="8"/>
        <v>0</v>
      </c>
      <c r="BJ118" s="18" t="s">
        <v>20</v>
      </c>
      <c r="BK118" s="154">
        <f t="shared" si="9"/>
        <v>0</v>
      </c>
      <c r="BL118" s="18" t="s">
        <v>434</v>
      </c>
      <c r="BM118" s="18" t="s">
        <v>1305</v>
      </c>
    </row>
    <row r="119" spans="2:65" s="1" customFormat="1" ht="22.5" customHeight="1">
      <c r="B119" s="145"/>
      <c r="C119" s="155" t="s">
        <v>187</v>
      </c>
      <c r="D119" s="155" t="s">
        <v>327</v>
      </c>
      <c r="E119" s="156" t="s">
        <v>1306</v>
      </c>
      <c r="F119" s="226" t="s">
        <v>1307</v>
      </c>
      <c r="G119" s="226"/>
      <c r="H119" s="226"/>
      <c r="I119" s="226"/>
      <c r="J119" s="157" t="s">
        <v>537</v>
      </c>
      <c r="K119" s="158">
        <v>1</v>
      </c>
      <c r="L119" s="227"/>
      <c r="M119" s="227"/>
      <c r="N119" s="227">
        <f t="shared" si="0"/>
        <v>0</v>
      </c>
      <c r="O119" s="220"/>
      <c r="P119" s="220"/>
      <c r="Q119" s="220"/>
      <c r="R119" s="150"/>
      <c r="T119" s="151" t="s">
        <v>5</v>
      </c>
      <c r="U119" s="41" t="s">
        <v>39</v>
      </c>
      <c r="V119" s="152">
        <v>0</v>
      </c>
      <c r="W119" s="152">
        <f t="shared" si="1"/>
        <v>0</v>
      </c>
      <c r="X119" s="152">
        <v>0</v>
      </c>
      <c r="Y119" s="152">
        <f t="shared" si="2"/>
        <v>0</v>
      </c>
      <c r="Z119" s="152">
        <v>0</v>
      </c>
      <c r="AA119" s="153">
        <f t="shared" si="3"/>
        <v>0</v>
      </c>
      <c r="AR119" s="18" t="s">
        <v>641</v>
      </c>
      <c r="AT119" s="18" t="s">
        <v>327</v>
      </c>
      <c r="AU119" s="18" t="s">
        <v>85</v>
      </c>
      <c r="AY119" s="18" t="s">
        <v>182</v>
      </c>
      <c r="BE119" s="154">
        <f t="shared" si="4"/>
        <v>0</v>
      </c>
      <c r="BF119" s="154">
        <f t="shared" si="5"/>
        <v>0</v>
      </c>
      <c r="BG119" s="154">
        <f t="shared" si="6"/>
        <v>0</v>
      </c>
      <c r="BH119" s="154">
        <f t="shared" si="7"/>
        <v>0</v>
      </c>
      <c r="BI119" s="154">
        <f t="shared" si="8"/>
        <v>0</v>
      </c>
      <c r="BJ119" s="18" t="s">
        <v>20</v>
      </c>
      <c r="BK119" s="154">
        <f t="shared" si="9"/>
        <v>0</v>
      </c>
      <c r="BL119" s="18" t="s">
        <v>434</v>
      </c>
      <c r="BM119" s="18" t="s">
        <v>1308</v>
      </c>
    </row>
    <row r="120" spans="2:65" s="1" customFormat="1" ht="22.5" customHeight="1">
      <c r="B120" s="145"/>
      <c r="C120" s="155" t="s">
        <v>199</v>
      </c>
      <c r="D120" s="155" t="s">
        <v>327</v>
      </c>
      <c r="E120" s="156" t="s">
        <v>1309</v>
      </c>
      <c r="F120" s="226" t="s">
        <v>1310</v>
      </c>
      <c r="G120" s="226"/>
      <c r="H120" s="226"/>
      <c r="I120" s="226"/>
      <c r="J120" s="157" t="s">
        <v>537</v>
      </c>
      <c r="K120" s="158">
        <v>1</v>
      </c>
      <c r="L120" s="227"/>
      <c r="M120" s="227"/>
      <c r="N120" s="227">
        <f t="shared" si="0"/>
        <v>0</v>
      </c>
      <c r="O120" s="220"/>
      <c r="P120" s="220"/>
      <c r="Q120" s="220"/>
      <c r="R120" s="150"/>
      <c r="T120" s="151" t="s">
        <v>5</v>
      </c>
      <c r="U120" s="41" t="s">
        <v>39</v>
      </c>
      <c r="V120" s="152">
        <v>0</v>
      </c>
      <c r="W120" s="152">
        <f t="shared" si="1"/>
        <v>0</v>
      </c>
      <c r="X120" s="152">
        <v>0</v>
      </c>
      <c r="Y120" s="152">
        <f t="shared" si="2"/>
        <v>0</v>
      </c>
      <c r="Z120" s="152">
        <v>0</v>
      </c>
      <c r="AA120" s="153">
        <f t="shared" si="3"/>
        <v>0</v>
      </c>
      <c r="AR120" s="18" t="s">
        <v>641</v>
      </c>
      <c r="AT120" s="18" t="s">
        <v>327</v>
      </c>
      <c r="AU120" s="18" t="s">
        <v>85</v>
      </c>
      <c r="AY120" s="18" t="s">
        <v>182</v>
      </c>
      <c r="BE120" s="154">
        <f t="shared" si="4"/>
        <v>0</v>
      </c>
      <c r="BF120" s="154">
        <f t="shared" si="5"/>
        <v>0</v>
      </c>
      <c r="BG120" s="154">
        <f t="shared" si="6"/>
        <v>0</v>
      </c>
      <c r="BH120" s="154">
        <f t="shared" si="7"/>
        <v>0</v>
      </c>
      <c r="BI120" s="154">
        <f t="shared" si="8"/>
        <v>0</v>
      </c>
      <c r="BJ120" s="18" t="s">
        <v>20</v>
      </c>
      <c r="BK120" s="154">
        <f t="shared" si="9"/>
        <v>0</v>
      </c>
      <c r="BL120" s="18" t="s">
        <v>434</v>
      </c>
      <c r="BM120" s="18" t="s">
        <v>1311</v>
      </c>
    </row>
    <row r="121" spans="2:65" s="1" customFormat="1" ht="22.5" customHeight="1">
      <c r="B121" s="145"/>
      <c r="C121" s="155" t="s">
        <v>203</v>
      </c>
      <c r="D121" s="155" t="s">
        <v>327</v>
      </c>
      <c r="E121" s="156" t="s">
        <v>1312</v>
      </c>
      <c r="F121" s="226" t="s">
        <v>1313</v>
      </c>
      <c r="G121" s="226"/>
      <c r="H121" s="226"/>
      <c r="I121" s="226"/>
      <c r="J121" s="157" t="s">
        <v>537</v>
      </c>
      <c r="K121" s="158">
        <v>1</v>
      </c>
      <c r="L121" s="227"/>
      <c r="M121" s="227"/>
      <c r="N121" s="227">
        <f t="shared" si="0"/>
        <v>0</v>
      </c>
      <c r="O121" s="220"/>
      <c r="P121" s="220"/>
      <c r="Q121" s="220"/>
      <c r="R121" s="150"/>
      <c r="T121" s="151" t="s">
        <v>5</v>
      </c>
      <c r="U121" s="41" t="s">
        <v>39</v>
      </c>
      <c r="V121" s="152">
        <v>0</v>
      </c>
      <c r="W121" s="152">
        <f t="shared" si="1"/>
        <v>0</v>
      </c>
      <c r="X121" s="152">
        <v>0</v>
      </c>
      <c r="Y121" s="152">
        <f t="shared" si="2"/>
        <v>0</v>
      </c>
      <c r="Z121" s="152">
        <v>0</v>
      </c>
      <c r="AA121" s="153">
        <f t="shared" si="3"/>
        <v>0</v>
      </c>
      <c r="AR121" s="18" t="s">
        <v>641</v>
      </c>
      <c r="AT121" s="18" t="s">
        <v>327</v>
      </c>
      <c r="AU121" s="18" t="s">
        <v>85</v>
      </c>
      <c r="AY121" s="18" t="s">
        <v>182</v>
      </c>
      <c r="BE121" s="154">
        <f t="shared" si="4"/>
        <v>0</v>
      </c>
      <c r="BF121" s="154">
        <f t="shared" si="5"/>
        <v>0</v>
      </c>
      <c r="BG121" s="154">
        <f t="shared" si="6"/>
        <v>0</v>
      </c>
      <c r="BH121" s="154">
        <f t="shared" si="7"/>
        <v>0</v>
      </c>
      <c r="BI121" s="154">
        <f t="shared" si="8"/>
        <v>0</v>
      </c>
      <c r="BJ121" s="18" t="s">
        <v>20</v>
      </c>
      <c r="BK121" s="154">
        <f t="shared" si="9"/>
        <v>0</v>
      </c>
      <c r="BL121" s="18" t="s">
        <v>434</v>
      </c>
      <c r="BM121" s="18" t="s">
        <v>1314</v>
      </c>
    </row>
    <row r="122" spans="2:65" s="1" customFormat="1" ht="22.5" customHeight="1">
      <c r="B122" s="145"/>
      <c r="C122" s="155" t="s">
        <v>207</v>
      </c>
      <c r="D122" s="155" t="s">
        <v>327</v>
      </c>
      <c r="E122" s="156" t="s">
        <v>1315</v>
      </c>
      <c r="F122" s="226" t="s">
        <v>1316</v>
      </c>
      <c r="G122" s="226"/>
      <c r="H122" s="226"/>
      <c r="I122" s="226"/>
      <c r="J122" s="157" t="s">
        <v>537</v>
      </c>
      <c r="K122" s="158">
        <v>1</v>
      </c>
      <c r="L122" s="227"/>
      <c r="M122" s="227"/>
      <c r="N122" s="227">
        <f t="shared" si="0"/>
        <v>0</v>
      </c>
      <c r="O122" s="220"/>
      <c r="P122" s="220"/>
      <c r="Q122" s="220"/>
      <c r="R122" s="150"/>
      <c r="T122" s="151" t="s">
        <v>5</v>
      </c>
      <c r="U122" s="41" t="s">
        <v>39</v>
      </c>
      <c r="V122" s="152">
        <v>0</v>
      </c>
      <c r="W122" s="152">
        <f t="shared" si="1"/>
        <v>0</v>
      </c>
      <c r="X122" s="152">
        <v>0</v>
      </c>
      <c r="Y122" s="152">
        <f t="shared" si="2"/>
        <v>0</v>
      </c>
      <c r="Z122" s="152">
        <v>0</v>
      </c>
      <c r="AA122" s="153">
        <f t="shared" si="3"/>
        <v>0</v>
      </c>
      <c r="AR122" s="18" t="s">
        <v>641</v>
      </c>
      <c r="AT122" s="18" t="s">
        <v>327</v>
      </c>
      <c r="AU122" s="18" t="s">
        <v>85</v>
      </c>
      <c r="AY122" s="18" t="s">
        <v>182</v>
      </c>
      <c r="BE122" s="154">
        <f t="shared" si="4"/>
        <v>0</v>
      </c>
      <c r="BF122" s="154">
        <f t="shared" si="5"/>
        <v>0</v>
      </c>
      <c r="BG122" s="154">
        <f t="shared" si="6"/>
        <v>0</v>
      </c>
      <c r="BH122" s="154">
        <f t="shared" si="7"/>
        <v>0</v>
      </c>
      <c r="BI122" s="154">
        <f t="shared" si="8"/>
        <v>0</v>
      </c>
      <c r="BJ122" s="18" t="s">
        <v>20</v>
      </c>
      <c r="BK122" s="154">
        <f t="shared" si="9"/>
        <v>0</v>
      </c>
      <c r="BL122" s="18" t="s">
        <v>434</v>
      </c>
      <c r="BM122" s="18" t="s">
        <v>1317</v>
      </c>
    </row>
    <row r="123" spans="2:65" s="1" customFormat="1" ht="22.5" customHeight="1">
      <c r="B123" s="145"/>
      <c r="C123" s="155" t="s">
        <v>211</v>
      </c>
      <c r="D123" s="155" t="s">
        <v>327</v>
      </c>
      <c r="E123" s="156" t="s">
        <v>1318</v>
      </c>
      <c r="F123" s="226" t="s">
        <v>1319</v>
      </c>
      <c r="G123" s="226"/>
      <c r="H123" s="226"/>
      <c r="I123" s="226"/>
      <c r="J123" s="157" t="s">
        <v>537</v>
      </c>
      <c r="K123" s="158">
        <v>1</v>
      </c>
      <c r="L123" s="227"/>
      <c r="M123" s="227"/>
      <c r="N123" s="227">
        <f t="shared" si="0"/>
        <v>0</v>
      </c>
      <c r="O123" s="220"/>
      <c r="P123" s="220"/>
      <c r="Q123" s="220"/>
      <c r="R123" s="150"/>
      <c r="T123" s="151" t="s">
        <v>5</v>
      </c>
      <c r="U123" s="41" t="s">
        <v>39</v>
      </c>
      <c r="V123" s="152">
        <v>0</v>
      </c>
      <c r="W123" s="152">
        <f t="shared" si="1"/>
        <v>0</v>
      </c>
      <c r="X123" s="152">
        <v>0</v>
      </c>
      <c r="Y123" s="152">
        <f t="shared" si="2"/>
        <v>0</v>
      </c>
      <c r="Z123" s="152">
        <v>0</v>
      </c>
      <c r="AA123" s="153">
        <f t="shared" si="3"/>
        <v>0</v>
      </c>
      <c r="AR123" s="18" t="s">
        <v>641</v>
      </c>
      <c r="AT123" s="18" t="s">
        <v>327</v>
      </c>
      <c r="AU123" s="18" t="s">
        <v>85</v>
      </c>
      <c r="AY123" s="18" t="s">
        <v>182</v>
      </c>
      <c r="BE123" s="154">
        <f t="shared" si="4"/>
        <v>0</v>
      </c>
      <c r="BF123" s="154">
        <f t="shared" si="5"/>
        <v>0</v>
      </c>
      <c r="BG123" s="154">
        <f t="shared" si="6"/>
        <v>0</v>
      </c>
      <c r="BH123" s="154">
        <f t="shared" si="7"/>
        <v>0</v>
      </c>
      <c r="BI123" s="154">
        <f t="shared" si="8"/>
        <v>0</v>
      </c>
      <c r="BJ123" s="18" t="s">
        <v>20</v>
      </c>
      <c r="BK123" s="154">
        <f t="shared" si="9"/>
        <v>0</v>
      </c>
      <c r="BL123" s="18" t="s">
        <v>434</v>
      </c>
      <c r="BM123" s="18" t="s">
        <v>1320</v>
      </c>
    </row>
    <row r="124" spans="2:65" s="1" customFormat="1" ht="22.5" customHeight="1">
      <c r="B124" s="145"/>
      <c r="C124" s="155" t="s">
        <v>215</v>
      </c>
      <c r="D124" s="155" t="s">
        <v>327</v>
      </c>
      <c r="E124" s="156" t="s">
        <v>1321</v>
      </c>
      <c r="F124" s="226" t="s">
        <v>1322</v>
      </c>
      <c r="G124" s="226"/>
      <c r="H124" s="226"/>
      <c r="I124" s="226"/>
      <c r="J124" s="157" t="s">
        <v>445</v>
      </c>
      <c r="K124" s="158">
        <v>2</v>
      </c>
      <c r="L124" s="227"/>
      <c r="M124" s="227"/>
      <c r="N124" s="227">
        <f t="shared" si="0"/>
        <v>0</v>
      </c>
      <c r="O124" s="220"/>
      <c r="P124" s="220"/>
      <c r="Q124" s="220"/>
      <c r="R124" s="150"/>
      <c r="T124" s="151" t="s">
        <v>5</v>
      </c>
      <c r="U124" s="41" t="s">
        <v>39</v>
      </c>
      <c r="V124" s="152">
        <v>0</v>
      </c>
      <c r="W124" s="152">
        <f t="shared" si="1"/>
        <v>0</v>
      </c>
      <c r="X124" s="152">
        <v>0</v>
      </c>
      <c r="Y124" s="152">
        <f t="shared" si="2"/>
        <v>0</v>
      </c>
      <c r="Z124" s="152">
        <v>0</v>
      </c>
      <c r="AA124" s="153">
        <f t="shared" si="3"/>
        <v>0</v>
      </c>
      <c r="AR124" s="18" t="s">
        <v>641</v>
      </c>
      <c r="AT124" s="18" t="s">
        <v>327</v>
      </c>
      <c r="AU124" s="18" t="s">
        <v>85</v>
      </c>
      <c r="AY124" s="18" t="s">
        <v>182</v>
      </c>
      <c r="BE124" s="154">
        <f t="shared" si="4"/>
        <v>0</v>
      </c>
      <c r="BF124" s="154">
        <f t="shared" si="5"/>
        <v>0</v>
      </c>
      <c r="BG124" s="154">
        <f t="shared" si="6"/>
        <v>0</v>
      </c>
      <c r="BH124" s="154">
        <f t="shared" si="7"/>
        <v>0</v>
      </c>
      <c r="BI124" s="154">
        <f t="shared" si="8"/>
        <v>0</v>
      </c>
      <c r="BJ124" s="18" t="s">
        <v>20</v>
      </c>
      <c r="BK124" s="154">
        <f t="shared" si="9"/>
        <v>0</v>
      </c>
      <c r="BL124" s="18" t="s">
        <v>434</v>
      </c>
      <c r="BM124" s="18" t="s">
        <v>1323</v>
      </c>
    </row>
    <row r="125" spans="2:65" s="1" customFormat="1" ht="22.5" customHeight="1">
      <c r="B125" s="145"/>
      <c r="C125" s="155" t="s">
        <v>24</v>
      </c>
      <c r="D125" s="155" t="s">
        <v>327</v>
      </c>
      <c r="E125" s="156" t="s">
        <v>1324</v>
      </c>
      <c r="F125" s="226" t="s">
        <v>1325</v>
      </c>
      <c r="G125" s="226"/>
      <c r="H125" s="226"/>
      <c r="I125" s="226"/>
      <c r="J125" s="157" t="s">
        <v>537</v>
      </c>
      <c r="K125" s="158">
        <v>1</v>
      </c>
      <c r="L125" s="227"/>
      <c r="M125" s="227"/>
      <c r="N125" s="227">
        <f t="shared" si="0"/>
        <v>0</v>
      </c>
      <c r="O125" s="220"/>
      <c r="P125" s="220"/>
      <c r="Q125" s="220"/>
      <c r="R125" s="150"/>
      <c r="T125" s="151" t="s">
        <v>5</v>
      </c>
      <c r="U125" s="41" t="s">
        <v>39</v>
      </c>
      <c r="V125" s="152">
        <v>0</v>
      </c>
      <c r="W125" s="152">
        <f t="shared" si="1"/>
        <v>0</v>
      </c>
      <c r="X125" s="152">
        <v>0</v>
      </c>
      <c r="Y125" s="152">
        <f t="shared" si="2"/>
        <v>0</v>
      </c>
      <c r="Z125" s="152">
        <v>0</v>
      </c>
      <c r="AA125" s="153">
        <f t="shared" si="3"/>
        <v>0</v>
      </c>
      <c r="AR125" s="18" t="s">
        <v>641</v>
      </c>
      <c r="AT125" s="18" t="s">
        <v>327</v>
      </c>
      <c r="AU125" s="18" t="s">
        <v>85</v>
      </c>
      <c r="AY125" s="18" t="s">
        <v>182</v>
      </c>
      <c r="BE125" s="154">
        <f t="shared" si="4"/>
        <v>0</v>
      </c>
      <c r="BF125" s="154">
        <f t="shared" si="5"/>
        <v>0</v>
      </c>
      <c r="BG125" s="154">
        <f t="shared" si="6"/>
        <v>0</v>
      </c>
      <c r="BH125" s="154">
        <f t="shared" si="7"/>
        <v>0</v>
      </c>
      <c r="BI125" s="154">
        <f t="shared" si="8"/>
        <v>0</v>
      </c>
      <c r="BJ125" s="18" t="s">
        <v>20</v>
      </c>
      <c r="BK125" s="154">
        <f t="shared" si="9"/>
        <v>0</v>
      </c>
      <c r="BL125" s="18" t="s">
        <v>434</v>
      </c>
      <c r="BM125" s="18" t="s">
        <v>1326</v>
      </c>
    </row>
    <row r="126" spans="2:65" s="1" customFormat="1" ht="22.5" customHeight="1">
      <c r="B126" s="145"/>
      <c r="C126" s="155" t="s">
        <v>222</v>
      </c>
      <c r="D126" s="155" t="s">
        <v>327</v>
      </c>
      <c r="E126" s="156" t="s">
        <v>1327</v>
      </c>
      <c r="F126" s="226" t="s">
        <v>1328</v>
      </c>
      <c r="G126" s="226"/>
      <c r="H126" s="226"/>
      <c r="I126" s="226"/>
      <c r="J126" s="157" t="s">
        <v>537</v>
      </c>
      <c r="K126" s="158">
        <v>2</v>
      </c>
      <c r="L126" s="227"/>
      <c r="M126" s="227"/>
      <c r="N126" s="227">
        <f t="shared" si="0"/>
        <v>0</v>
      </c>
      <c r="O126" s="220"/>
      <c r="P126" s="220"/>
      <c r="Q126" s="220"/>
      <c r="R126" s="150"/>
      <c r="T126" s="151" t="s">
        <v>5</v>
      </c>
      <c r="U126" s="41" t="s">
        <v>39</v>
      </c>
      <c r="V126" s="152">
        <v>0</v>
      </c>
      <c r="W126" s="152">
        <f t="shared" si="1"/>
        <v>0</v>
      </c>
      <c r="X126" s="152">
        <v>0</v>
      </c>
      <c r="Y126" s="152">
        <f t="shared" si="2"/>
        <v>0</v>
      </c>
      <c r="Z126" s="152">
        <v>0</v>
      </c>
      <c r="AA126" s="153">
        <f t="shared" si="3"/>
        <v>0</v>
      </c>
      <c r="AR126" s="18" t="s">
        <v>641</v>
      </c>
      <c r="AT126" s="18" t="s">
        <v>327</v>
      </c>
      <c r="AU126" s="18" t="s">
        <v>85</v>
      </c>
      <c r="AY126" s="18" t="s">
        <v>182</v>
      </c>
      <c r="BE126" s="154">
        <f t="shared" si="4"/>
        <v>0</v>
      </c>
      <c r="BF126" s="154">
        <f t="shared" si="5"/>
        <v>0</v>
      </c>
      <c r="BG126" s="154">
        <f t="shared" si="6"/>
        <v>0</v>
      </c>
      <c r="BH126" s="154">
        <f t="shared" si="7"/>
        <v>0</v>
      </c>
      <c r="BI126" s="154">
        <f t="shared" si="8"/>
        <v>0</v>
      </c>
      <c r="BJ126" s="18" t="s">
        <v>20</v>
      </c>
      <c r="BK126" s="154">
        <f t="shared" si="9"/>
        <v>0</v>
      </c>
      <c r="BL126" s="18" t="s">
        <v>434</v>
      </c>
      <c r="BM126" s="18" t="s">
        <v>1329</v>
      </c>
    </row>
    <row r="127" spans="2:65" s="1" customFormat="1" ht="22.5" customHeight="1">
      <c r="B127" s="145"/>
      <c r="C127" s="155" t="s">
        <v>226</v>
      </c>
      <c r="D127" s="155" t="s">
        <v>327</v>
      </c>
      <c r="E127" s="156" t="s">
        <v>1330</v>
      </c>
      <c r="F127" s="226" t="s">
        <v>1331</v>
      </c>
      <c r="G127" s="226"/>
      <c r="H127" s="226"/>
      <c r="I127" s="226"/>
      <c r="J127" s="157" t="s">
        <v>445</v>
      </c>
      <c r="K127" s="158">
        <v>6</v>
      </c>
      <c r="L127" s="227"/>
      <c r="M127" s="227"/>
      <c r="N127" s="227">
        <f t="shared" si="0"/>
        <v>0</v>
      </c>
      <c r="O127" s="220"/>
      <c r="P127" s="220"/>
      <c r="Q127" s="220"/>
      <c r="R127" s="150"/>
      <c r="T127" s="151" t="s">
        <v>5</v>
      </c>
      <c r="U127" s="41" t="s">
        <v>39</v>
      </c>
      <c r="V127" s="152">
        <v>0</v>
      </c>
      <c r="W127" s="152">
        <f t="shared" si="1"/>
        <v>0</v>
      </c>
      <c r="X127" s="152">
        <v>0</v>
      </c>
      <c r="Y127" s="152">
        <f t="shared" si="2"/>
        <v>0</v>
      </c>
      <c r="Z127" s="152">
        <v>0</v>
      </c>
      <c r="AA127" s="153">
        <f t="shared" si="3"/>
        <v>0</v>
      </c>
      <c r="AR127" s="18" t="s">
        <v>641</v>
      </c>
      <c r="AT127" s="18" t="s">
        <v>327</v>
      </c>
      <c r="AU127" s="18" t="s">
        <v>85</v>
      </c>
      <c r="AY127" s="18" t="s">
        <v>182</v>
      </c>
      <c r="BE127" s="154">
        <f t="shared" si="4"/>
        <v>0</v>
      </c>
      <c r="BF127" s="154">
        <f t="shared" si="5"/>
        <v>0</v>
      </c>
      <c r="BG127" s="154">
        <f t="shared" si="6"/>
        <v>0</v>
      </c>
      <c r="BH127" s="154">
        <f t="shared" si="7"/>
        <v>0</v>
      </c>
      <c r="BI127" s="154">
        <f t="shared" si="8"/>
        <v>0</v>
      </c>
      <c r="BJ127" s="18" t="s">
        <v>20</v>
      </c>
      <c r="BK127" s="154">
        <f t="shared" si="9"/>
        <v>0</v>
      </c>
      <c r="BL127" s="18" t="s">
        <v>434</v>
      </c>
      <c r="BM127" s="18" t="s">
        <v>1332</v>
      </c>
    </row>
    <row r="128" spans="2:65" s="1" customFormat="1" ht="22.5" customHeight="1">
      <c r="B128" s="145"/>
      <c r="C128" s="155" t="s">
        <v>230</v>
      </c>
      <c r="D128" s="155" t="s">
        <v>327</v>
      </c>
      <c r="E128" s="156" t="s">
        <v>1333</v>
      </c>
      <c r="F128" s="226" t="s">
        <v>1334</v>
      </c>
      <c r="G128" s="226"/>
      <c r="H128" s="226"/>
      <c r="I128" s="226"/>
      <c r="J128" s="157" t="s">
        <v>537</v>
      </c>
      <c r="K128" s="158">
        <v>10</v>
      </c>
      <c r="L128" s="227"/>
      <c r="M128" s="227"/>
      <c r="N128" s="227">
        <f t="shared" si="0"/>
        <v>0</v>
      </c>
      <c r="O128" s="220"/>
      <c r="P128" s="220"/>
      <c r="Q128" s="220"/>
      <c r="R128" s="150"/>
      <c r="T128" s="151" t="s">
        <v>5</v>
      </c>
      <c r="U128" s="41" t="s">
        <v>39</v>
      </c>
      <c r="V128" s="152">
        <v>0</v>
      </c>
      <c r="W128" s="152">
        <f t="shared" si="1"/>
        <v>0</v>
      </c>
      <c r="X128" s="152">
        <v>0</v>
      </c>
      <c r="Y128" s="152">
        <f t="shared" si="2"/>
        <v>0</v>
      </c>
      <c r="Z128" s="152">
        <v>0</v>
      </c>
      <c r="AA128" s="153">
        <f t="shared" si="3"/>
        <v>0</v>
      </c>
      <c r="AR128" s="18" t="s">
        <v>641</v>
      </c>
      <c r="AT128" s="18" t="s">
        <v>327</v>
      </c>
      <c r="AU128" s="18" t="s">
        <v>85</v>
      </c>
      <c r="AY128" s="18" t="s">
        <v>182</v>
      </c>
      <c r="BE128" s="154">
        <f t="shared" si="4"/>
        <v>0</v>
      </c>
      <c r="BF128" s="154">
        <f t="shared" si="5"/>
        <v>0</v>
      </c>
      <c r="BG128" s="154">
        <f t="shared" si="6"/>
        <v>0</v>
      </c>
      <c r="BH128" s="154">
        <f t="shared" si="7"/>
        <v>0</v>
      </c>
      <c r="BI128" s="154">
        <f t="shared" si="8"/>
        <v>0</v>
      </c>
      <c r="BJ128" s="18" t="s">
        <v>20</v>
      </c>
      <c r="BK128" s="154">
        <f t="shared" si="9"/>
        <v>0</v>
      </c>
      <c r="BL128" s="18" t="s">
        <v>434</v>
      </c>
      <c r="BM128" s="18" t="s">
        <v>1335</v>
      </c>
    </row>
    <row r="129" spans="2:65" s="1" customFormat="1" ht="22.5" customHeight="1">
      <c r="B129" s="145"/>
      <c r="C129" s="155" t="s">
        <v>234</v>
      </c>
      <c r="D129" s="155" t="s">
        <v>327</v>
      </c>
      <c r="E129" s="156" t="s">
        <v>1336</v>
      </c>
      <c r="F129" s="226" t="s">
        <v>1337</v>
      </c>
      <c r="G129" s="226"/>
      <c r="H129" s="226"/>
      <c r="I129" s="226"/>
      <c r="J129" s="157" t="s">
        <v>537</v>
      </c>
      <c r="K129" s="158">
        <v>6</v>
      </c>
      <c r="L129" s="227"/>
      <c r="M129" s="227"/>
      <c r="N129" s="227">
        <f t="shared" si="0"/>
        <v>0</v>
      </c>
      <c r="O129" s="220"/>
      <c r="P129" s="220"/>
      <c r="Q129" s="220"/>
      <c r="R129" s="150"/>
      <c r="T129" s="151" t="s">
        <v>5</v>
      </c>
      <c r="U129" s="41" t="s">
        <v>39</v>
      </c>
      <c r="V129" s="152">
        <v>0</v>
      </c>
      <c r="W129" s="152">
        <f t="shared" si="1"/>
        <v>0</v>
      </c>
      <c r="X129" s="152">
        <v>0</v>
      </c>
      <c r="Y129" s="152">
        <f t="shared" si="2"/>
        <v>0</v>
      </c>
      <c r="Z129" s="152">
        <v>0</v>
      </c>
      <c r="AA129" s="153">
        <f t="shared" si="3"/>
        <v>0</v>
      </c>
      <c r="AR129" s="18" t="s">
        <v>641</v>
      </c>
      <c r="AT129" s="18" t="s">
        <v>327</v>
      </c>
      <c r="AU129" s="18" t="s">
        <v>85</v>
      </c>
      <c r="AY129" s="18" t="s">
        <v>182</v>
      </c>
      <c r="BE129" s="154">
        <f t="shared" si="4"/>
        <v>0</v>
      </c>
      <c r="BF129" s="154">
        <f t="shared" si="5"/>
        <v>0</v>
      </c>
      <c r="BG129" s="154">
        <f t="shared" si="6"/>
        <v>0</v>
      </c>
      <c r="BH129" s="154">
        <f t="shared" si="7"/>
        <v>0</v>
      </c>
      <c r="BI129" s="154">
        <f t="shared" si="8"/>
        <v>0</v>
      </c>
      <c r="BJ129" s="18" t="s">
        <v>20</v>
      </c>
      <c r="BK129" s="154">
        <f t="shared" si="9"/>
        <v>0</v>
      </c>
      <c r="BL129" s="18" t="s">
        <v>434</v>
      </c>
      <c r="BM129" s="18" t="s">
        <v>1338</v>
      </c>
    </row>
    <row r="130" spans="2:65" s="1" customFormat="1" ht="22.5" customHeight="1">
      <c r="B130" s="145"/>
      <c r="C130" s="155" t="s">
        <v>11</v>
      </c>
      <c r="D130" s="155" t="s">
        <v>327</v>
      </c>
      <c r="E130" s="156" t="s">
        <v>1339</v>
      </c>
      <c r="F130" s="226" t="s">
        <v>1340</v>
      </c>
      <c r="G130" s="226"/>
      <c r="H130" s="226"/>
      <c r="I130" s="226"/>
      <c r="J130" s="157" t="s">
        <v>537</v>
      </c>
      <c r="K130" s="158">
        <v>1</v>
      </c>
      <c r="L130" s="227"/>
      <c r="M130" s="227"/>
      <c r="N130" s="227">
        <f t="shared" si="0"/>
        <v>0</v>
      </c>
      <c r="O130" s="220"/>
      <c r="P130" s="220"/>
      <c r="Q130" s="220"/>
      <c r="R130" s="150"/>
      <c r="T130" s="151" t="s">
        <v>5</v>
      </c>
      <c r="U130" s="41" t="s">
        <v>39</v>
      </c>
      <c r="V130" s="152">
        <v>0</v>
      </c>
      <c r="W130" s="152">
        <f t="shared" si="1"/>
        <v>0</v>
      </c>
      <c r="X130" s="152">
        <v>0</v>
      </c>
      <c r="Y130" s="152">
        <f t="shared" si="2"/>
        <v>0</v>
      </c>
      <c r="Z130" s="152">
        <v>0</v>
      </c>
      <c r="AA130" s="153">
        <f t="shared" si="3"/>
        <v>0</v>
      </c>
      <c r="AR130" s="18" t="s">
        <v>641</v>
      </c>
      <c r="AT130" s="18" t="s">
        <v>327</v>
      </c>
      <c r="AU130" s="18" t="s">
        <v>85</v>
      </c>
      <c r="AY130" s="18" t="s">
        <v>182</v>
      </c>
      <c r="BE130" s="154">
        <f t="shared" si="4"/>
        <v>0</v>
      </c>
      <c r="BF130" s="154">
        <f t="shared" si="5"/>
        <v>0</v>
      </c>
      <c r="BG130" s="154">
        <f t="shared" si="6"/>
        <v>0</v>
      </c>
      <c r="BH130" s="154">
        <f t="shared" si="7"/>
        <v>0</v>
      </c>
      <c r="BI130" s="154">
        <f t="shared" si="8"/>
        <v>0</v>
      </c>
      <c r="BJ130" s="18" t="s">
        <v>20</v>
      </c>
      <c r="BK130" s="154">
        <f t="shared" si="9"/>
        <v>0</v>
      </c>
      <c r="BL130" s="18" t="s">
        <v>434</v>
      </c>
      <c r="BM130" s="18" t="s">
        <v>1341</v>
      </c>
    </row>
    <row r="131" spans="2:65" s="1" customFormat="1" ht="22.5" customHeight="1">
      <c r="B131" s="145"/>
      <c r="C131" s="155" t="s">
        <v>241</v>
      </c>
      <c r="D131" s="155" t="s">
        <v>327</v>
      </c>
      <c r="E131" s="156" t="s">
        <v>1342</v>
      </c>
      <c r="F131" s="226" t="s">
        <v>1343</v>
      </c>
      <c r="G131" s="226"/>
      <c r="H131" s="226"/>
      <c r="I131" s="226"/>
      <c r="J131" s="157" t="s">
        <v>537</v>
      </c>
      <c r="K131" s="158">
        <v>1</v>
      </c>
      <c r="L131" s="227"/>
      <c r="M131" s="227"/>
      <c r="N131" s="227">
        <f t="shared" si="0"/>
        <v>0</v>
      </c>
      <c r="O131" s="220"/>
      <c r="P131" s="220"/>
      <c r="Q131" s="220"/>
      <c r="R131" s="150"/>
      <c r="T131" s="151" t="s">
        <v>5</v>
      </c>
      <c r="U131" s="159" t="s">
        <v>39</v>
      </c>
      <c r="V131" s="160">
        <v>0</v>
      </c>
      <c r="W131" s="160">
        <f t="shared" si="1"/>
        <v>0</v>
      </c>
      <c r="X131" s="160">
        <v>0</v>
      </c>
      <c r="Y131" s="160">
        <f t="shared" si="2"/>
        <v>0</v>
      </c>
      <c r="Z131" s="160">
        <v>0</v>
      </c>
      <c r="AA131" s="161">
        <f t="shared" si="3"/>
        <v>0</v>
      </c>
      <c r="AR131" s="18" t="s">
        <v>641</v>
      </c>
      <c r="AT131" s="18" t="s">
        <v>327</v>
      </c>
      <c r="AU131" s="18" t="s">
        <v>85</v>
      </c>
      <c r="AY131" s="18" t="s">
        <v>182</v>
      </c>
      <c r="BE131" s="154">
        <f t="shared" si="4"/>
        <v>0</v>
      </c>
      <c r="BF131" s="154">
        <f t="shared" si="5"/>
        <v>0</v>
      </c>
      <c r="BG131" s="154">
        <f t="shared" si="6"/>
        <v>0</v>
      </c>
      <c r="BH131" s="154">
        <f t="shared" si="7"/>
        <v>0</v>
      </c>
      <c r="BI131" s="154">
        <f t="shared" si="8"/>
        <v>0</v>
      </c>
      <c r="BJ131" s="18" t="s">
        <v>20</v>
      </c>
      <c r="BK131" s="154">
        <f t="shared" si="9"/>
        <v>0</v>
      </c>
      <c r="BL131" s="18" t="s">
        <v>434</v>
      </c>
      <c r="BM131" s="18" t="s">
        <v>1344</v>
      </c>
    </row>
    <row r="132" spans="2:65" s="1" customFormat="1" ht="6.95" customHeight="1">
      <c r="B132" s="56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8"/>
    </row>
  </sheetData>
  <mergeCells count="106">
    <mergeCell ref="H1:K1"/>
    <mergeCell ref="S2:AC2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17:I117"/>
    <mergeCell ref="L117:M117"/>
    <mergeCell ref="N117:Q117"/>
    <mergeCell ref="F118:I118"/>
    <mergeCell ref="L118:M118"/>
    <mergeCell ref="N118:Q118"/>
    <mergeCell ref="F119:I119"/>
    <mergeCell ref="L119:M119"/>
    <mergeCell ref="N119:Q119"/>
    <mergeCell ref="M107:P107"/>
    <mergeCell ref="M109:Q109"/>
    <mergeCell ref="M110:Q110"/>
    <mergeCell ref="F112:I112"/>
    <mergeCell ref="L112:M112"/>
    <mergeCell ref="N112:Q112"/>
    <mergeCell ref="F116:I116"/>
    <mergeCell ref="L116:M116"/>
    <mergeCell ref="N116:Q116"/>
    <mergeCell ref="N113:Q113"/>
    <mergeCell ref="N114:Q114"/>
    <mergeCell ref="N115:Q115"/>
    <mergeCell ref="N89:Q89"/>
    <mergeCell ref="N90:Q90"/>
    <mergeCell ref="N91:Q91"/>
    <mergeCell ref="N93:Q93"/>
    <mergeCell ref="L95:Q95"/>
    <mergeCell ref="C101:Q101"/>
    <mergeCell ref="F103:P103"/>
    <mergeCell ref="F104:P104"/>
    <mergeCell ref="F105:P105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hyperlinks>
    <hyperlink ref="F1:G1" location="C2" display="1) Krycí list rozpočtu"/>
    <hyperlink ref="H1:K1" location="C87" display="2) Rekapitulace rozpočtu"/>
    <hyperlink ref="L1" location="C112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72"/>
  <sheetViews>
    <sheetView showGridLines="0" workbookViewId="0">
      <pane ySplit="1" topLeftCell="A149" activePane="bottomLeft" state="frozen"/>
      <selection pane="bottomLeft" activeCell="L126" sqref="L126:M171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0"/>
      <c r="B1" s="12"/>
      <c r="C1" s="12"/>
      <c r="D1" s="13" t="s">
        <v>1</v>
      </c>
      <c r="E1" s="12"/>
      <c r="F1" s="14" t="s">
        <v>130</v>
      </c>
      <c r="G1" s="14"/>
      <c r="H1" s="230" t="s">
        <v>131</v>
      </c>
      <c r="I1" s="230"/>
      <c r="J1" s="230"/>
      <c r="K1" s="230"/>
      <c r="L1" s="14" t="s">
        <v>132</v>
      </c>
      <c r="M1" s="12"/>
      <c r="N1" s="12"/>
      <c r="O1" s="13" t="s">
        <v>133</v>
      </c>
      <c r="P1" s="12"/>
      <c r="Q1" s="12"/>
      <c r="R1" s="12"/>
      <c r="S1" s="14" t="s">
        <v>134</v>
      </c>
      <c r="T1" s="14"/>
      <c r="U1" s="110"/>
      <c r="V1" s="11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50000000000003" customHeight="1">
      <c r="C2" s="162" t="s">
        <v>7</v>
      </c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S2" s="201" t="s">
        <v>8</v>
      </c>
      <c r="T2" s="202"/>
      <c r="U2" s="202"/>
      <c r="V2" s="202"/>
      <c r="W2" s="202"/>
      <c r="X2" s="202"/>
      <c r="Y2" s="202"/>
      <c r="Z2" s="202"/>
      <c r="AA2" s="202"/>
      <c r="AB2" s="202"/>
      <c r="AC2" s="202"/>
      <c r="AT2" s="18" t="s">
        <v>112</v>
      </c>
    </row>
    <row r="3" spans="1:6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85</v>
      </c>
    </row>
    <row r="4" spans="1:66" ht="36.950000000000003" customHeight="1">
      <c r="B4" s="22"/>
      <c r="C4" s="164" t="s">
        <v>135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23"/>
      <c r="T4" s="24" t="s">
        <v>13</v>
      </c>
      <c r="AT4" s="18" t="s">
        <v>6</v>
      </c>
    </row>
    <row r="5" spans="1:66" ht="6.95" customHeight="1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1:66" ht="25.35" customHeight="1">
      <c r="B6" s="22"/>
      <c r="C6" s="25"/>
      <c r="D6" s="29" t="s">
        <v>16</v>
      </c>
      <c r="E6" s="25"/>
      <c r="F6" s="203" t="str">
        <f>'Rekapitulace stavby'!K6</f>
        <v xml:space="preserve">Novostavba produkční stáje, hnojiště, jímky </v>
      </c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5"/>
      <c r="R6" s="23"/>
    </row>
    <row r="7" spans="1:66" ht="25.35" customHeight="1">
      <c r="B7" s="22"/>
      <c r="C7" s="25"/>
      <c r="D7" s="29" t="s">
        <v>136</v>
      </c>
      <c r="E7" s="25"/>
      <c r="F7" s="203" t="s">
        <v>1345</v>
      </c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25"/>
      <c r="R7" s="23"/>
    </row>
    <row r="8" spans="1:66" s="1" customFormat="1" ht="32.85" customHeight="1">
      <c r="B8" s="32"/>
      <c r="C8" s="33"/>
      <c r="D8" s="28" t="s">
        <v>138</v>
      </c>
      <c r="E8" s="33"/>
      <c r="F8" s="168" t="s">
        <v>1346</v>
      </c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33"/>
      <c r="R8" s="34"/>
    </row>
    <row r="9" spans="1:66" s="1" customFormat="1" ht="14.45" customHeight="1">
      <c r="B9" s="32"/>
      <c r="C9" s="33"/>
      <c r="D9" s="29" t="s">
        <v>18</v>
      </c>
      <c r="E9" s="33"/>
      <c r="F9" s="27" t="s">
        <v>5</v>
      </c>
      <c r="G9" s="33"/>
      <c r="H9" s="33"/>
      <c r="I9" s="33"/>
      <c r="J9" s="33"/>
      <c r="K9" s="33"/>
      <c r="L9" s="33"/>
      <c r="M9" s="29" t="s">
        <v>19</v>
      </c>
      <c r="N9" s="33"/>
      <c r="O9" s="27" t="s">
        <v>5</v>
      </c>
      <c r="P9" s="33"/>
      <c r="Q9" s="33"/>
      <c r="R9" s="34"/>
    </row>
    <row r="10" spans="1:66" s="1" customFormat="1" ht="14.45" customHeight="1">
      <c r="B10" s="32"/>
      <c r="C10" s="33"/>
      <c r="D10" s="29" t="s">
        <v>21</v>
      </c>
      <c r="E10" s="33"/>
      <c r="F10" s="27" t="s">
        <v>22</v>
      </c>
      <c r="G10" s="33"/>
      <c r="H10" s="33"/>
      <c r="I10" s="33"/>
      <c r="J10" s="33"/>
      <c r="K10" s="33"/>
      <c r="L10" s="33"/>
      <c r="M10" s="29" t="s">
        <v>23</v>
      </c>
      <c r="N10" s="33"/>
      <c r="O10" s="206"/>
      <c r="P10" s="206"/>
      <c r="Q10" s="33"/>
      <c r="R10" s="34"/>
    </row>
    <row r="11" spans="1:66" s="1" customFormat="1" ht="10.9" customHeight="1"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</row>
    <row r="12" spans="1:66" s="1" customFormat="1" ht="14.45" customHeight="1">
      <c r="B12" s="32"/>
      <c r="C12" s="33"/>
      <c r="D12" s="29" t="s">
        <v>26</v>
      </c>
      <c r="E12" s="33"/>
      <c r="F12" s="33"/>
      <c r="G12" s="33"/>
      <c r="H12" s="33"/>
      <c r="I12" s="33"/>
      <c r="J12" s="33"/>
      <c r="K12" s="33"/>
      <c r="L12" s="33"/>
      <c r="M12" s="29" t="s">
        <v>27</v>
      </c>
      <c r="N12" s="33"/>
      <c r="O12" s="166"/>
      <c r="P12" s="166"/>
      <c r="Q12" s="33"/>
      <c r="R12" s="34"/>
    </row>
    <row r="13" spans="1:66" s="1" customFormat="1" ht="18" customHeight="1">
      <c r="B13" s="32"/>
      <c r="C13" s="33"/>
      <c r="D13" s="33"/>
      <c r="E13" s="27" t="str">
        <f>IF('Rekapitulace stavby'!E11="","",'Rekapitulace stavby'!E11)</f>
        <v xml:space="preserve"> </v>
      </c>
      <c r="F13" s="33"/>
      <c r="G13" s="33"/>
      <c r="H13" s="33"/>
      <c r="I13" s="33"/>
      <c r="J13" s="33"/>
      <c r="K13" s="33"/>
      <c r="L13" s="33"/>
      <c r="M13" s="29" t="s">
        <v>29</v>
      </c>
      <c r="N13" s="33"/>
      <c r="O13" s="166"/>
      <c r="P13" s="166"/>
      <c r="Q13" s="33"/>
      <c r="R13" s="34"/>
    </row>
    <row r="14" spans="1:66" s="1" customFormat="1" ht="6.95" customHeight="1"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4"/>
    </row>
    <row r="15" spans="1:66" s="1" customFormat="1" ht="14.45" customHeight="1">
      <c r="B15" s="32"/>
      <c r="C15" s="33"/>
      <c r="D15" s="29" t="s">
        <v>30</v>
      </c>
      <c r="E15" s="33"/>
      <c r="F15" s="33"/>
      <c r="G15" s="33"/>
      <c r="H15" s="33"/>
      <c r="I15" s="33"/>
      <c r="J15" s="33"/>
      <c r="K15" s="33"/>
      <c r="L15" s="33"/>
      <c r="M15" s="29" t="s">
        <v>27</v>
      </c>
      <c r="N15" s="33"/>
      <c r="O15" s="166"/>
      <c r="P15" s="166"/>
      <c r="Q15" s="33"/>
      <c r="R15" s="34"/>
    </row>
    <row r="16" spans="1:66" s="1" customFormat="1" ht="18" customHeight="1">
      <c r="B16" s="32"/>
      <c r="C16" s="33"/>
      <c r="D16" s="33"/>
      <c r="E16" s="27"/>
      <c r="F16" s="33"/>
      <c r="G16" s="33"/>
      <c r="H16" s="33"/>
      <c r="I16" s="33"/>
      <c r="J16" s="33"/>
      <c r="K16" s="33"/>
      <c r="L16" s="33"/>
      <c r="M16" s="29" t="s">
        <v>29</v>
      </c>
      <c r="N16" s="33"/>
      <c r="O16" s="166"/>
      <c r="P16" s="166"/>
      <c r="Q16" s="33"/>
      <c r="R16" s="34"/>
    </row>
    <row r="17" spans="2:18" s="1" customFormat="1" ht="6.95" customHeight="1"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4"/>
    </row>
    <row r="18" spans="2:18" s="1" customFormat="1" ht="14.45" customHeight="1">
      <c r="B18" s="32"/>
      <c r="C18" s="33"/>
      <c r="D18" s="29" t="s">
        <v>31</v>
      </c>
      <c r="E18" s="33"/>
      <c r="F18" s="33"/>
      <c r="G18" s="33"/>
      <c r="H18" s="33"/>
      <c r="I18" s="33"/>
      <c r="J18" s="33"/>
      <c r="K18" s="33"/>
      <c r="L18" s="33"/>
      <c r="M18" s="29" t="s">
        <v>27</v>
      </c>
      <c r="N18" s="33"/>
      <c r="O18" s="166"/>
      <c r="P18" s="166"/>
      <c r="Q18" s="33"/>
      <c r="R18" s="34"/>
    </row>
    <row r="19" spans="2:18" s="1" customFormat="1" ht="18" customHeight="1">
      <c r="B19" s="32"/>
      <c r="C19" s="33"/>
      <c r="D19" s="33"/>
      <c r="E19" s="27" t="str">
        <f>IF('Rekapitulace stavby'!E17="","",'Rekapitulace stavby'!E17)</f>
        <v xml:space="preserve"> </v>
      </c>
      <c r="F19" s="33"/>
      <c r="G19" s="33"/>
      <c r="H19" s="33"/>
      <c r="I19" s="33"/>
      <c r="J19" s="33"/>
      <c r="K19" s="33"/>
      <c r="L19" s="33"/>
      <c r="M19" s="29" t="s">
        <v>29</v>
      </c>
      <c r="N19" s="33"/>
      <c r="O19" s="166" t="str">
        <f>IF('Rekapitulace stavby'!AN17="","",'Rekapitulace stavby'!AN17)</f>
        <v/>
      </c>
      <c r="P19" s="166"/>
      <c r="Q19" s="33"/>
      <c r="R19" s="34"/>
    </row>
    <row r="20" spans="2:18" s="1" customFormat="1" ht="6.95" customHeight="1"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4"/>
    </row>
    <row r="21" spans="2:18" s="1" customFormat="1" ht="14.45" customHeight="1">
      <c r="B21" s="32"/>
      <c r="C21" s="33"/>
      <c r="D21" s="29" t="s">
        <v>33</v>
      </c>
      <c r="E21" s="33"/>
      <c r="F21" s="33"/>
      <c r="G21" s="33"/>
      <c r="H21" s="33"/>
      <c r="I21" s="33"/>
      <c r="J21" s="33"/>
      <c r="K21" s="33"/>
      <c r="L21" s="33"/>
      <c r="M21" s="29" t="s">
        <v>27</v>
      </c>
      <c r="N21" s="33"/>
      <c r="O21" s="166" t="s">
        <v>5</v>
      </c>
      <c r="P21" s="166"/>
      <c r="Q21" s="33"/>
      <c r="R21" s="34"/>
    </row>
    <row r="22" spans="2:18" s="1" customFormat="1" ht="18" customHeight="1">
      <c r="B22" s="32"/>
      <c r="C22" s="33"/>
      <c r="D22" s="33"/>
      <c r="E22" s="27"/>
      <c r="F22" s="33"/>
      <c r="G22" s="33"/>
      <c r="H22" s="33"/>
      <c r="I22" s="33"/>
      <c r="J22" s="33"/>
      <c r="K22" s="33"/>
      <c r="L22" s="33"/>
      <c r="M22" s="29" t="s">
        <v>29</v>
      </c>
      <c r="N22" s="33"/>
      <c r="O22" s="166" t="s">
        <v>5</v>
      </c>
      <c r="P22" s="166"/>
      <c r="Q22" s="33"/>
      <c r="R22" s="34"/>
    </row>
    <row r="23" spans="2:18" s="1" customFormat="1" ht="6.95" customHeight="1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14.45" customHeight="1">
      <c r="B24" s="32"/>
      <c r="C24" s="33"/>
      <c r="D24" s="29" t="s">
        <v>34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spans="2:18" s="1" customFormat="1" ht="22.5" customHeight="1">
      <c r="B25" s="32"/>
      <c r="C25" s="33"/>
      <c r="D25" s="33"/>
      <c r="E25" s="169" t="s">
        <v>5</v>
      </c>
      <c r="F25" s="169"/>
      <c r="G25" s="169"/>
      <c r="H25" s="169"/>
      <c r="I25" s="169"/>
      <c r="J25" s="169"/>
      <c r="K25" s="169"/>
      <c r="L25" s="169"/>
      <c r="M25" s="33"/>
      <c r="N25" s="33"/>
      <c r="O25" s="33"/>
      <c r="P25" s="33"/>
      <c r="Q25" s="33"/>
      <c r="R25" s="34"/>
    </row>
    <row r="26" spans="2:18" s="1" customFormat="1" ht="6.95" customHeight="1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spans="2:18" s="1" customFormat="1" ht="6.95" customHeight="1">
      <c r="B27" s="32"/>
      <c r="C27" s="33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33"/>
      <c r="R27" s="34"/>
    </row>
    <row r="28" spans="2:18" s="1" customFormat="1" ht="14.45" customHeight="1">
      <c r="B28" s="32"/>
      <c r="C28" s="33"/>
      <c r="D28" s="111" t="s">
        <v>140</v>
      </c>
      <c r="E28" s="33"/>
      <c r="F28" s="33"/>
      <c r="G28" s="33"/>
      <c r="H28" s="33"/>
      <c r="I28" s="33"/>
      <c r="J28" s="33"/>
      <c r="K28" s="33"/>
      <c r="L28" s="33"/>
      <c r="M28" s="170">
        <f>N89</f>
        <v>0</v>
      </c>
      <c r="N28" s="170"/>
      <c r="O28" s="170"/>
      <c r="P28" s="170"/>
      <c r="Q28" s="33"/>
      <c r="R28" s="34"/>
    </row>
    <row r="29" spans="2:18" s="1" customFormat="1" ht="14.45" customHeight="1">
      <c r="B29" s="32"/>
      <c r="C29" s="33"/>
      <c r="D29" s="31" t="s">
        <v>141</v>
      </c>
      <c r="E29" s="33"/>
      <c r="F29" s="33"/>
      <c r="G29" s="33"/>
      <c r="H29" s="33"/>
      <c r="I29" s="33"/>
      <c r="J29" s="33"/>
      <c r="K29" s="33"/>
      <c r="L29" s="33"/>
      <c r="M29" s="170">
        <f>N103</f>
        <v>0</v>
      </c>
      <c r="N29" s="170"/>
      <c r="O29" s="170"/>
      <c r="P29" s="170"/>
      <c r="Q29" s="33"/>
      <c r="R29" s="34"/>
    </row>
    <row r="30" spans="2:18" s="1" customFormat="1" ht="6.95" customHeight="1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4"/>
    </row>
    <row r="31" spans="2:18" s="1" customFormat="1" ht="25.35" customHeight="1">
      <c r="B31" s="32"/>
      <c r="C31" s="33"/>
      <c r="D31" s="112" t="s">
        <v>37</v>
      </c>
      <c r="E31" s="33"/>
      <c r="F31" s="33"/>
      <c r="G31" s="33"/>
      <c r="H31" s="33"/>
      <c r="I31" s="33"/>
      <c r="J31" s="33"/>
      <c r="K31" s="33"/>
      <c r="L31" s="33"/>
      <c r="M31" s="207">
        <f>ROUND(M28+M29,2)</f>
        <v>0</v>
      </c>
      <c r="N31" s="205"/>
      <c r="O31" s="205"/>
      <c r="P31" s="205"/>
      <c r="Q31" s="33"/>
      <c r="R31" s="34"/>
    </row>
    <row r="32" spans="2:18" s="1" customFormat="1" ht="6.95" customHeight="1">
      <c r="B32" s="32"/>
      <c r="C32" s="33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33"/>
      <c r="R32" s="34"/>
    </row>
    <row r="33" spans="2:18" s="1" customFormat="1" ht="14.45" customHeight="1">
      <c r="B33" s="32"/>
      <c r="C33" s="33"/>
      <c r="D33" s="39" t="s">
        <v>38</v>
      </c>
      <c r="E33" s="39" t="s">
        <v>39</v>
      </c>
      <c r="F33" s="40">
        <v>0.21</v>
      </c>
      <c r="G33" s="113" t="s">
        <v>40</v>
      </c>
      <c r="H33" s="208">
        <f>ROUND((SUM(BE103:BE104)+SUM(BE123:BE171)), 2)</f>
        <v>0</v>
      </c>
      <c r="I33" s="205"/>
      <c r="J33" s="205"/>
      <c r="K33" s="33"/>
      <c r="L33" s="33"/>
      <c r="M33" s="208">
        <f>ROUND(ROUND((SUM(BE103:BE104)+SUM(BE123:BE171)), 2)*F33, 2)</f>
        <v>0</v>
      </c>
      <c r="N33" s="205"/>
      <c r="O33" s="205"/>
      <c r="P33" s="205"/>
      <c r="Q33" s="33"/>
      <c r="R33" s="34"/>
    </row>
    <row r="34" spans="2:18" s="1" customFormat="1" ht="14.45" customHeight="1">
      <c r="B34" s="32"/>
      <c r="C34" s="33"/>
      <c r="D34" s="33"/>
      <c r="E34" s="39" t="s">
        <v>41</v>
      </c>
      <c r="F34" s="40">
        <v>0.15</v>
      </c>
      <c r="G34" s="113" t="s">
        <v>40</v>
      </c>
      <c r="H34" s="208">
        <f>ROUND((SUM(BF103:BF104)+SUM(BF123:BF171)), 2)</f>
        <v>0</v>
      </c>
      <c r="I34" s="205"/>
      <c r="J34" s="205"/>
      <c r="K34" s="33"/>
      <c r="L34" s="33"/>
      <c r="M34" s="208">
        <f>ROUND(ROUND((SUM(BF103:BF104)+SUM(BF123:BF171)), 2)*F34, 2)</f>
        <v>0</v>
      </c>
      <c r="N34" s="205"/>
      <c r="O34" s="205"/>
      <c r="P34" s="205"/>
      <c r="Q34" s="33"/>
      <c r="R34" s="34"/>
    </row>
    <row r="35" spans="2:18" s="1" customFormat="1" ht="14.45" hidden="1" customHeight="1">
      <c r="B35" s="32"/>
      <c r="C35" s="33"/>
      <c r="D35" s="33"/>
      <c r="E35" s="39" t="s">
        <v>42</v>
      </c>
      <c r="F35" s="40">
        <v>0.21</v>
      </c>
      <c r="G35" s="113" t="s">
        <v>40</v>
      </c>
      <c r="H35" s="208">
        <f>ROUND((SUM(BG103:BG104)+SUM(BG123:BG171)), 2)</f>
        <v>0</v>
      </c>
      <c r="I35" s="205"/>
      <c r="J35" s="205"/>
      <c r="K35" s="33"/>
      <c r="L35" s="33"/>
      <c r="M35" s="208">
        <v>0</v>
      </c>
      <c r="N35" s="205"/>
      <c r="O35" s="205"/>
      <c r="P35" s="205"/>
      <c r="Q35" s="33"/>
      <c r="R35" s="34"/>
    </row>
    <row r="36" spans="2:18" s="1" customFormat="1" ht="14.45" hidden="1" customHeight="1">
      <c r="B36" s="32"/>
      <c r="C36" s="33"/>
      <c r="D36" s="33"/>
      <c r="E36" s="39" t="s">
        <v>43</v>
      </c>
      <c r="F36" s="40">
        <v>0.15</v>
      </c>
      <c r="G36" s="113" t="s">
        <v>40</v>
      </c>
      <c r="H36" s="208">
        <f>ROUND((SUM(BH103:BH104)+SUM(BH123:BH171)), 2)</f>
        <v>0</v>
      </c>
      <c r="I36" s="205"/>
      <c r="J36" s="205"/>
      <c r="K36" s="33"/>
      <c r="L36" s="33"/>
      <c r="M36" s="208">
        <v>0</v>
      </c>
      <c r="N36" s="205"/>
      <c r="O36" s="205"/>
      <c r="P36" s="205"/>
      <c r="Q36" s="33"/>
      <c r="R36" s="34"/>
    </row>
    <row r="37" spans="2:18" s="1" customFormat="1" ht="14.45" hidden="1" customHeight="1">
      <c r="B37" s="32"/>
      <c r="C37" s="33"/>
      <c r="D37" s="33"/>
      <c r="E37" s="39" t="s">
        <v>44</v>
      </c>
      <c r="F37" s="40">
        <v>0</v>
      </c>
      <c r="G37" s="113" t="s">
        <v>40</v>
      </c>
      <c r="H37" s="208">
        <f>ROUND((SUM(BI103:BI104)+SUM(BI123:BI171)), 2)</f>
        <v>0</v>
      </c>
      <c r="I37" s="205"/>
      <c r="J37" s="205"/>
      <c r="K37" s="33"/>
      <c r="L37" s="33"/>
      <c r="M37" s="208">
        <v>0</v>
      </c>
      <c r="N37" s="205"/>
      <c r="O37" s="205"/>
      <c r="P37" s="205"/>
      <c r="Q37" s="33"/>
      <c r="R37" s="34"/>
    </row>
    <row r="38" spans="2:18" s="1" customFormat="1" ht="6.95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</row>
    <row r="39" spans="2:18" s="1" customFormat="1" ht="25.35" customHeight="1">
      <c r="B39" s="32"/>
      <c r="C39" s="109"/>
      <c r="D39" s="114" t="s">
        <v>45</v>
      </c>
      <c r="E39" s="72"/>
      <c r="F39" s="72"/>
      <c r="G39" s="115" t="s">
        <v>46</v>
      </c>
      <c r="H39" s="116" t="s">
        <v>47</v>
      </c>
      <c r="I39" s="72"/>
      <c r="J39" s="72"/>
      <c r="K39" s="72"/>
      <c r="L39" s="209">
        <f>SUM(M31:M37)</f>
        <v>0</v>
      </c>
      <c r="M39" s="209"/>
      <c r="N39" s="209"/>
      <c r="O39" s="209"/>
      <c r="P39" s="210"/>
      <c r="Q39" s="109"/>
      <c r="R39" s="34"/>
    </row>
    <row r="40" spans="2:18" s="1" customFormat="1" ht="14.45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s="1" customFormat="1" ht="14.45" customHeight="1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4"/>
    </row>
    <row r="42" spans="2:18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s="1" customFormat="1" ht="15">
      <c r="B50" s="32"/>
      <c r="C50" s="33"/>
      <c r="D50" s="47" t="s">
        <v>48</v>
      </c>
      <c r="E50" s="48"/>
      <c r="F50" s="48"/>
      <c r="G50" s="48"/>
      <c r="H50" s="49"/>
      <c r="I50" s="33"/>
      <c r="J50" s="47" t="s">
        <v>49</v>
      </c>
      <c r="K50" s="48"/>
      <c r="L50" s="48"/>
      <c r="M50" s="48"/>
      <c r="N50" s="48"/>
      <c r="O50" s="48"/>
      <c r="P50" s="49"/>
      <c r="Q50" s="33"/>
      <c r="R50" s="34"/>
    </row>
    <row r="51" spans="2:18">
      <c r="B51" s="22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3"/>
    </row>
    <row r="52" spans="2:18">
      <c r="B52" s="22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3"/>
    </row>
    <row r="53" spans="2:18">
      <c r="B53" s="22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3"/>
    </row>
    <row r="54" spans="2:18">
      <c r="B54" s="22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3"/>
    </row>
    <row r="55" spans="2:18">
      <c r="B55" s="22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3"/>
    </row>
    <row r="56" spans="2:18">
      <c r="B56" s="22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3"/>
    </row>
    <row r="57" spans="2:18">
      <c r="B57" s="22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3"/>
    </row>
    <row r="58" spans="2:18">
      <c r="B58" s="22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3"/>
    </row>
    <row r="59" spans="2:18" s="1" customFormat="1" ht="15">
      <c r="B59" s="32"/>
      <c r="C59" s="33"/>
      <c r="D59" s="52" t="s">
        <v>50</v>
      </c>
      <c r="E59" s="53"/>
      <c r="F59" s="53"/>
      <c r="G59" s="54" t="s">
        <v>51</v>
      </c>
      <c r="H59" s="55"/>
      <c r="I59" s="33"/>
      <c r="J59" s="52" t="s">
        <v>50</v>
      </c>
      <c r="K59" s="53"/>
      <c r="L59" s="53"/>
      <c r="M59" s="53"/>
      <c r="N59" s="54" t="s">
        <v>51</v>
      </c>
      <c r="O59" s="53"/>
      <c r="P59" s="55"/>
      <c r="Q59" s="33"/>
      <c r="R59" s="34"/>
    </row>
    <row r="60" spans="2:18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2:18" s="1" customFormat="1" ht="15">
      <c r="B61" s="32"/>
      <c r="C61" s="33"/>
      <c r="D61" s="47" t="s">
        <v>52</v>
      </c>
      <c r="E61" s="48"/>
      <c r="F61" s="48"/>
      <c r="G61" s="48"/>
      <c r="H61" s="49"/>
      <c r="I61" s="33"/>
      <c r="J61" s="47" t="s">
        <v>53</v>
      </c>
      <c r="K61" s="48"/>
      <c r="L61" s="48"/>
      <c r="M61" s="48"/>
      <c r="N61" s="48"/>
      <c r="O61" s="48"/>
      <c r="P61" s="49"/>
      <c r="Q61" s="33"/>
      <c r="R61" s="34"/>
    </row>
    <row r="62" spans="2:18">
      <c r="B62" s="22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3"/>
    </row>
    <row r="63" spans="2:18">
      <c r="B63" s="22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3"/>
    </row>
    <row r="64" spans="2:18">
      <c r="B64" s="22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3"/>
    </row>
    <row r="65" spans="2:18">
      <c r="B65" s="22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3"/>
    </row>
    <row r="66" spans="2:18">
      <c r="B66" s="22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3"/>
    </row>
    <row r="67" spans="2:18">
      <c r="B67" s="22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3"/>
    </row>
    <row r="68" spans="2:18">
      <c r="B68" s="22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3"/>
    </row>
    <row r="69" spans="2:18">
      <c r="B69" s="22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3"/>
    </row>
    <row r="70" spans="2:18" s="1" customFormat="1" ht="15">
      <c r="B70" s="32"/>
      <c r="C70" s="33"/>
      <c r="D70" s="52" t="s">
        <v>50</v>
      </c>
      <c r="E70" s="53"/>
      <c r="F70" s="53"/>
      <c r="G70" s="54" t="s">
        <v>51</v>
      </c>
      <c r="H70" s="55"/>
      <c r="I70" s="33"/>
      <c r="J70" s="52" t="s">
        <v>50</v>
      </c>
      <c r="K70" s="53"/>
      <c r="L70" s="53"/>
      <c r="M70" s="53"/>
      <c r="N70" s="54" t="s">
        <v>51</v>
      </c>
      <c r="O70" s="53"/>
      <c r="P70" s="55"/>
      <c r="Q70" s="33"/>
      <c r="R70" s="34"/>
    </row>
    <row r="71" spans="2:18" s="1" customFormat="1" ht="14.4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9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950000000000003" customHeight="1">
      <c r="B76" s="32"/>
      <c r="C76" s="164" t="s">
        <v>142</v>
      </c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34"/>
    </row>
    <row r="77" spans="2:18" s="1" customFormat="1" ht="6.95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>
      <c r="B78" s="32"/>
      <c r="C78" s="29" t="s">
        <v>16</v>
      </c>
      <c r="D78" s="33"/>
      <c r="E78" s="33"/>
      <c r="F78" s="203" t="str">
        <f>F6</f>
        <v xml:space="preserve">Novostavba produkční stáje, hnojiště, jímky </v>
      </c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33"/>
      <c r="R78" s="34"/>
    </row>
    <row r="79" spans="2:18" ht="30" customHeight="1">
      <c r="B79" s="22"/>
      <c r="C79" s="29" t="s">
        <v>136</v>
      </c>
      <c r="D79" s="25"/>
      <c r="E79" s="25"/>
      <c r="F79" s="203" t="s">
        <v>1345</v>
      </c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25"/>
      <c r="R79" s="23"/>
    </row>
    <row r="80" spans="2:18" s="1" customFormat="1" ht="36.950000000000003" customHeight="1">
      <c r="B80" s="32"/>
      <c r="C80" s="66" t="s">
        <v>138</v>
      </c>
      <c r="D80" s="33"/>
      <c r="E80" s="33"/>
      <c r="F80" s="180" t="str">
        <f>F8</f>
        <v>SO 04-1 - Stavební náklady</v>
      </c>
      <c r="G80" s="205"/>
      <c r="H80" s="205"/>
      <c r="I80" s="205"/>
      <c r="J80" s="205"/>
      <c r="K80" s="205"/>
      <c r="L80" s="205"/>
      <c r="M80" s="205"/>
      <c r="N80" s="205"/>
      <c r="O80" s="205"/>
      <c r="P80" s="205"/>
      <c r="Q80" s="33"/>
      <c r="R80" s="34"/>
    </row>
    <row r="81" spans="2:47" s="1" customFormat="1" ht="6.95" customHeight="1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4"/>
    </row>
    <row r="82" spans="2:47" s="1" customFormat="1" ht="18" customHeight="1">
      <c r="B82" s="32"/>
      <c r="C82" s="29" t="s">
        <v>21</v>
      </c>
      <c r="D82" s="33"/>
      <c r="E82" s="33"/>
      <c r="F82" s="27" t="str">
        <f>F10</f>
        <v>Sedlice</v>
      </c>
      <c r="G82" s="33"/>
      <c r="H82" s="33"/>
      <c r="I82" s="33"/>
      <c r="J82" s="33"/>
      <c r="K82" s="29" t="s">
        <v>23</v>
      </c>
      <c r="L82" s="33"/>
      <c r="M82" s="206" t="str">
        <f>IF(O10="","",O10)</f>
        <v/>
      </c>
      <c r="N82" s="206"/>
      <c r="O82" s="206"/>
      <c r="P82" s="206"/>
      <c r="Q82" s="33"/>
      <c r="R82" s="34"/>
    </row>
    <row r="83" spans="2:47" s="1" customFormat="1" ht="6.95" customHeight="1"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4"/>
    </row>
    <row r="84" spans="2:47" s="1" customFormat="1" ht="15">
      <c r="B84" s="32"/>
      <c r="C84" s="29" t="s">
        <v>26</v>
      </c>
      <c r="D84" s="33"/>
      <c r="E84" s="33"/>
      <c r="F84" s="27" t="str">
        <f>E13</f>
        <v xml:space="preserve"> </v>
      </c>
      <c r="G84" s="33"/>
      <c r="H84" s="33"/>
      <c r="I84" s="33"/>
      <c r="J84" s="33"/>
      <c r="K84" s="29" t="s">
        <v>31</v>
      </c>
      <c r="L84" s="33"/>
      <c r="M84" s="166" t="str">
        <f>E19</f>
        <v xml:space="preserve"> </v>
      </c>
      <c r="N84" s="166"/>
      <c r="O84" s="166"/>
      <c r="P84" s="166"/>
      <c r="Q84" s="166"/>
      <c r="R84" s="34"/>
    </row>
    <row r="85" spans="2:47" s="1" customFormat="1" ht="14.45" customHeight="1">
      <c r="B85" s="32"/>
      <c r="C85" s="29" t="s">
        <v>30</v>
      </c>
      <c r="D85" s="33"/>
      <c r="E85" s="33"/>
      <c r="F85" s="27" t="str">
        <f>IF(E16="","",E16)</f>
        <v/>
      </c>
      <c r="G85" s="33"/>
      <c r="H85" s="33"/>
      <c r="I85" s="33"/>
      <c r="J85" s="33"/>
      <c r="K85" s="29" t="s">
        <v>33</v>
      </c>
      <c r="L85" s="33"/>
      <c r="M85" s="166"/>
      <c r="N85" s="166"/>
      <c r="O85" s="166"/>
      <c r="P85" s="166"/>
      <c r="Q85" s="166"/>
      <c r="R85" s="34"/>
    </row>
    <row r="86" spans="2:47" s="1" customFormat="1" ht="10.35" customHeight="1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4"/>
    </row>
    <row r="87" spans="2:47" s="1" customFormat="1" ht="29.25" customHeight="1">
      <c r="B87" s="32"/>
      <c r="C87" s="211" t="s">
        <v>143</v>
      </c>
      <c r="D87" s="212"/>
      <c r="E87" s="212"/>
      <c r="F87" s="212"/>
      <c r="G87" s="212"/>
      <c r="H87" s="109"/>
      <c r="I87" s="109"/>
      <c r="J87" s="109"/>
      <c r="K87" s="109"/>
      <c r="L87" s="109"/>
      <c r="M87" s="109"/>
      <c r="N87" s="211" t="s">
        <v>144</v>
      </c>
      <c r="O87" s="212"/>
      <c r="P87" s="212"/>
      <c r="Q87" s="212"/>
      <c r="R87" s="34"/>
    </row>
    <row r="88" spans="2:47" s="1" customFormat="1" ht="10.35" customHeight="1"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4"/>
    </row>
    <row r="89" spans="2:47" s="1" customFormat="1" ht="29.25" customHeight="1">
      <c r="B89" s="32"/>
      <c r="C89" s="117" t="s">
        <v>145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199">
        <f>N123</f>
        <v>0</v>
      </c>
      <c r="O89" s="213"/>
      <c r="P89" s="213"/>
      <c r="Q89" s="213"/>
      <c r="R89" s="34"/>
      <c r="AU89" s="18" t="s">
        <v>146</v>
      </c>
    </row>
    <row r="90" spans="2:47" s="7" customFormat="1" ht="24.95" customHeight="1">
      <c r="B90" s="118"/>
      <c r="C90" s="119"/>
      <c r="D90" s="120" t="s">
        <v>147</v>
      </c>
      <c r="E90" s="119"/>
      <c r="F90" s="119"/>
      <c r="G90" s="119"/>
      <c r="H90" s="119"/>
      <c r="I90" s="119"/>
      <c r="J90" s="119"/>
      <c r="K90" s="119"/>
      <c r="L90" s="119"/>
      <c r="M90" s="119"/>
      <c r="N90" s="214">
        <f>N124</f>
        <v>0</v>
      </c>
      <c r="O90" s="215"/>
      <c r="P90" s="215"/>
      <c r="Q90" s="215"/>
      <c r="R90" s="121"/>
    </row>
    <row r="91" spans="2:47" s="8" customFormat="1" ht="19.899999999999999" customHeight="1">
      <c r="B91" s="122"/>
      <c r="C91" s="96"/>
      <c r="D91" s="123" t="s">
        <v>148</v>
      </c>
      <c r="E91" s="96"/>
      <c r="F91" s="96"/>
      <c r="G91" s="96"/>
      <c r="H91" s="96"/>
      <c r="I91" s="96"/>
      <c r="J91" s="96"/>
      <c r="K91" s="96"/>
      <c r="L91" s="96"/>
      <c r="M91" s="96"/>
      <c r="N91" s="195">
        <f>N125</f>
        <v>0</v>
      </c>
      <c r="O91" s="196"/>
      <c r="P91" s="196"/>
      <c r="Q91" s="196"/>
      <c r="R91" s="124"/>
    </row>
    <row r="92" spans="2:47" s="8" customFormat="1" ht="19.899999999999999" customHeight="1">
      <c r="B92" s="122"/>
      <c r="C92" s="96"/>
      <c r="D92" s="123" t="s">
        <v>149</v>
      </c>
      <c r="E92" s="96"/>
      <c r="F92" s="96"/>
      <c r="G92" s="96"/>
      <c r="H92" s="96"/>
      <c r="I92" s="96"/>
      <c r="J92" s="96"/>
      <c r="K92" s="96"/>
      <c r="L92" s="96"/>
      <c r="M92" s="96"/>
      <c r="N92" s="195">
        <f>N133</f>
        <v>0</v>
      </c>
      <c r="O92" s="196"/>
      <c r="P92" s="196"/>
      <c r="Q92" s="196"/>
      <c r="R92" s="124"/>
    </row>
    <row r="93" spans="2:47" s="8" customFormat="1" ht="19.899999999999999" customHeight="1">
      <c r="B93" s="122"/>
      <c r="C93" s="96"/>
      <c r="D93" s="123" t="s">
        <v>150</v>
      </c>
      <c r="E93" s="96"/>
      <c r="F93" s="96"/>
      <c r="G93" s="96"/>
      <c r="H93" s="96"/>
      <c r="I93" s="96"/>
      <c r="J93" s="96"/>
      <c r="K93" s="96"/>
      <c r="L93" s="96"/>
      <c r="M93" s="96"/>
      <c r="N93" s="195">
        <f>N139</f>
        <v>0</v>
      </c>
      <c r="O93" s="196"/>
      <c r="P93" s="196"/>
      <c r="Q93" s="196"/>
      <c r="R93" s="124"/>
    </row>
    <row r="94" spans="2:47" s="8" customFormat="1" ht="19.899999999999999" customHeight="1">
      <c r="B94" s="122"/>
      <c r="C94" s="96"/>
      <c r="D94" s="123" t="s">
        <v>152</v>
      </c>
      <c r="E94" s="96"/>
      <c r="F94" s="96"/>
      <c r="G94" s="96"/>
      <c r="H94" s="96"/>
      <c r="I94" s="96"/>
      <c r="J94" s="96"/>
      <c r="K94" s="96"/>
      <c r="L94" s="96"/>
      <c r="M94" s="96"/>
      <c r="N94" s="195">
        <f>N144</f>
        <v>0</v>
      </c>
      <c r="O94" s="196"/>
      <c r="P94" s="196"/>
      <c r="Q94" s="196"/>
      <c r="R94" s="124"/>
    </row>
    <row r="95" spans="2:47" s="8" customFormat="1" ht="19.899999999999999" customHeight="1">
      <c r="B95" s="122"/>
      <c r="C95" s="96"/>
      <c r="D95" s="123" t="s">
        <v>155</v>
      </c>
      <c r="E95" s="96"/>
      <c r="F95" s="96"/>
      <c r="G95" s="96"/>
      <c r="H95" s="96"/>
      <c r="I95" s="96"/>
      <c r="J95" s="96"/>
      <c r="K95" s="96"/>
      <c r="L95" s="96"/>
      <c r="M95" s="96"/>
      <c r="N95" s="195">
        <f>N149</f>
        <v>0</v>
      </c>
      <c r="O95" s="196"/>
      <c r="P95" s="196"/>
      <c r="Q95" s="196"/>
      <c r="R95" s="124"/>
    </row>
    <row r="96" spans="2:47" s="7" customFormat="1" ht="24.95" customHeight="1">
      <c r="B96" s="118"/>
      <c r="C96" s="119"/>
      <c r="D96" s="120" t="s">
        <v>156</v>
      </c>
      <c r="E96" s="119"/>
      <c r="F96" s="119"/>
      <c r="G96" s="119"/>
      <c r="H96" s="119"/>
      <c r="I96" s="119"/>
      <c r="J96" s="119"/>
      <c r="K96" s="119"/>
      <c r="L96" s="119"/>
      <c r="M96" s="119"/>
      <c r="N96" s="214">
        <f>N151</f>
        <v>0</v>
      </c>
      <c r="O96" s="215"/>
      <c r="P96" s="215"/>
      <c r="Q96" s="215"/>
      <c r="R96" s="121"/>
    </row>
    <row r="97" spans="2:21" s="8" customFormat="1" ht="19.899999999999999" customHeight="1">
      <c r="B97" s="122"/>
      <c r="C97" s="96"/>
      <c r="D97" s="123" t="s">
        <v>157</v>
      </c>
      <c r="E97" s="96"/>
      <c r="F97" s="96"/>
      <c r="G97" s="96"/>
      <c r="H97" s="96"/>
      <c r="I97" s="96"/>
      <c r="J97" s="96"/>
      <c r="K97" s="96"/>
      <c r="L97" s="96"/>
      <c r="M97" s="96"/>
      <c r="N97" s="195">
        <f>N152</f>
        <v>0</v>
      </c>
      <c r="O97" s="196"/>
      <c r="P97" s="196"/>
      <c r="Q97" s="196"/>
      <c r="R97" s="124"/>
    </row>
    <row r="98" spans="2:21" s="8" customFormat="1" ht="19.899999999999999" customHeight="1">
      <c r="B98" s="122"/>
      <c r="C98" s="96"/>
      <c r="D98" s="123" t="s">
        <v>161</v>
      </c>
      <c r="E98" s="96"/>
      <c r="F98" s="96"/>
      <c r="G98" s="96"/>
      <c r="H98" s="96"/>
      <c r="I98" s="96"/>
      <c r="J98" s="96"/>
      <c r="K98" s="96"/>
      <c r="L98" s="96"/>
      <c r="M98" s="96"/>
      <c r="N98" s="195">
        <f>N158</f>
        <v>0</v>
      </c>
      <c r="O98" s="196"/>
      <c r="P98" s="196"/>
      <c r="Q98" s="196"/>
      <c r="R98" s="124"/>
    </row>
    <row r="99" spans="2:21" s="8" customFormat="1" ht="19.899999999999999" customHeight="1">
      <c r="B99" s="122"/>
      <c r="C99" s="96"/>
      <c r="D99" s="123" t="s">
        <v>163</v>
      </c>
      <c r="E99" s="96"/>
      <c r="F99" s="96"/>
      <c r="G99" s="96"/>
      <c r="H99" s="96"/>
      <c r="I99" s="96"/>
      <c r="J99" s="96"/>
      <c r="K99" s="96"/>
      <c r="L99" s="96"/>
      <c r="M99" s="96"/>
      <c r="N99" s="195">
        <f>N164</f>
        <v>0</v>
      </c>
      <c r="O99" s="196"/>
      <c r="P99" s="196"/>
      <c r="Q99" s="196"/>
      <c r="R99" s="124"/>
    </row>
    <row r="100" spans="2:21" s="7" customFormat="1" ht="24.95" customHeight="1">
      <c r="B100" s="118"/>
      <c r="C100" s="119"/>
      <c r="D100" s="120" t="s">
        <v>165</v>
      </c>
      <c r="E100" s="119"/>
      <c r="F100" s="119"/>
      <c r="G100" s="119"/>
      <c r="H100" s="119"/>
      <c r="I100" s="119"/>
      <c r="J100" s="119"/>
      <c r="K100" s="119"/>
      <c r="L100" s="119"/>
      <c r="M100" s="119"/>
      <c r="N100" s="214">
        <f>N169</f>
        <v>0</v>
      </c>
      <c r="O100" s="215"/>
      <c r="P100" s="215"/>
      <c r="Q100" s="215"/>
      <c r="R100" s="121"/>
    </row>
    <row r="101" spans="2:21" s="8" customFormat="1" ht="19.899999999999999" customHeight="1">
      <c r="B101" s="122"/>
      <c r="C101" s="96"/>
      <c r="D101" s="123" t="s">
        <v>166</v>
      </c>
      <c r="E101" s="96"/>
      <c r="F101" s="96"/>
      <c r="G101" s="96"/>
      <c r="H101" s="96"/>
      <c r="I101" s="96"/>
      <c r="J101" s="96"/>
      <c r="K101" s="96"/>
      <c r="L101" s="96"/>
      <c r="M101" s="96"/>
      <c r="N101" s="195">
        <f>N170</f>
        <v>0</v>
      </c>
      <c r="O101" s="196"/>
      <c r="P101" s="196"/>
      <c r="Q101" s="196"/>
      <c r="R101" s="124"/>
    </row>
    <row r="102" spans="2:21" s="1" customFormat="1" ht="21.75" customHeight="1">
      <c r="B102" s="32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4"/>
    </row>
    <row r="103" spans="2:21" s="1" customFormat="1" ht="29.25" customHeight="1">
      <c r="B103" s="32"/>
      <c r="C103" s="117" t="s">
        <v>167</v>
      </c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213">
        <v>0</v>
      </c>
      <c r="O103" s="233"/>
      <c r="P103" s="233"/>
      <c r="Q103" s="233"/>
      <c r="R103" s="34"/>
      <c r="T103" s="125"/>
      <c r="U103" s="126" t="s">
        <v>38</v>
      </c>
    </row>
    <row r="104" spans="2:21" s="1" customFormat="1" ht="18" customHeight="1">
      <c r="B104" s="32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4"/>
    </row>
    <row r="105" spans="2:21" s="1" customFormat="1" ht="29.25" customHeight="1">
      <c r="B105" s="32"/>
      <c r="C105" s="108" t="s">
        <v>129</v>
      </c>
      <c r="D105" s="109"/>
      <c r="E105" s="109"/>
      <c r="F105" s="109"/>
      <c r="G105" s="109"/>
      <c r="H105" s="109"/>
      <c r="I105" s="109"/>
      <c r="J105" s="109"/>
      <c r="K105" s="109"/>
      <c r="L105" s="200">
        <f>ROUND(SUM(N89+N103),2)</f>
        <v>0</v>
      </c>
      <c r="M105" s="200"/>
      <c r="N105" s="200"/>
      <c r="O105" s="200"/>
      <c r="P105" s="200"/>
      <c r="Q105" s="200"/>
      <c r="R105" s="34"/>
    </row>
    <row r="106" spans="2:21" s="1" customFormat="1" ht="6.95" customHeight="1">
      <c r="B106" s="56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8"/>
    </row>
    <row r="110" spans="2:21" s="1" customFormat="1" ht="6.95" customHeight="1">
      <c r="B110" s="59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1"/>
    </row>
    <row r="111" spans="2:21" s="1" customFormat="1" ht="36.950000000000003" customHeight="1">
      <c r="B111" s="32"/>
      <c r="C111" s="164" t="s">
        <v>168</v>
      </c>
      <c r="D111" s="205"/>
      <c r="E111" s="205"/>
      <c r="F111" s="205"/>
      <c r="G111" s="205"/>
      <c r="H111" s="205"/>
      <c r="I111" s="205"/>
      <c r="J111" s="205"/>
      <c r="K111" s="205"/>
      <c r="L111" s="205"/>
      <c r="M111" s="205"/>
      <c r="N111" s="205"/>
      <c r="O111" s="205"/>
      <c r="P111" s="205"/>
      <c r="Q111" s="205"/>
      <c r="R111" s="34"/>
    </row>
    <row r="112" spans="2:21" s="1" customFormat="1" ht="6.95" customHeight="1">
      <c r="B112" s="32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4"/>
    </row>
    <row r="113" spans="2:65" s="1" customFormat="1" ht="30" customHeight="1">
      <c r="B113" s="32"/>
      <c r="C113" s="29" t="s">
        <v>16</v>
      </c>
      <c r="D113" s="33"/>
      <c r="E113" s="33"/>
      <c r="F113" s="203" t="str">
        <f>F6</f>
        <v xml:space="preserve">Novostavba produkční stáje, hnojiště, jímky </v>
      </c>
      <c r="G113" s="204"/>
      <c r="H113" s="204"/>
      <c r="I113" s="204"/>
      <c r="J113" s="204"/>
      <c r="K113" s="204"/>
      <c r="L113" s="204"/>
      <c r="M113" s="204"/>
      <c r="N113" s="204"/>
      <c r="O113" s="204"/>
      <c r="P113" s="204"/>
      <c r="Q113" s="33"/>
      <c r="R113" s="34"/>
    </row>
    <row r="114" spans="2:65" ht="30" customHeight="1">
      <c r="B114" s="22"/>
      <c r="C114" s="29" t="s">
        <v>136</v>
      </c>
      <c r="D114" s="25"/>
      <c r="E114" s="25"/>
      <c r="F114" s="203" t="s">
        <v>1345</v>
      </c>
      <c r="G114" s="167"/>
      <c r="H114" s="167"/>
      <c r="I114" s="167"/>
      <c r="J114" s="167"/>
      <c r="K114" s="167"/>
      <c r="L114" s="167"/>
      <c r="M114" s="167"/>
      <c r="N114" s="167"/>
      <c r="O114" s="167"/>
      <c r="P114" s="167"/>
      <c r="Q114" s="25"/>
      <c r="R114" s="23"/>
    </row>
    <row r="115" spans="2:65" s="1" customFormat="1" ht="36.950000000000003" customHeight="1">
      <c r="B115" s="32"/>
      <c r="C115" s="66" t="s">
        <v>138</v>
      </c>
      <c r="D115" s="33"/>
      <c r="E115" s="33"/>
      <c r="F115" s="180" t="str">
        <f>F8</f>
        <v>SO 04-1 - Stavební náklady</v>
      </c>
      <c r="G115" s="205"/>
      <c r="H115" s="205"/>
      <c r="I115" s="205"/>
      <c r="J115" s="205"/>
      <c r="K115" s="205"/>
      <c r="L115" s="205"/>
      <c r="M115" s="205"/>
      <c r="N115" s="205"/>
      <c r="O115" s="205"/>
      <c r="P115" s="205"/>
      <c r="Q115" s="33"/>
      <c r="R115" s="34"/>
    </row>
    <row r="116" spans="2:65" s="1" customFormat="1" ht="6.95" customHeight="1"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4"/>
    </row>
    <row r="117" spans="2:65" s="1" customFormat="1" ht="18" customHeight="1">
      <c r="B117" s="32"/>
      <c r="C117" s="29" t="s">
        <v>21</v>
      </c>
      <c r="D117" s="33"/>
      <c r="E117" s="33"/>
      <c r="F117" s="27" t="str">
        <f>F10</f>
        <v>Sedlice</v>
      </c>
      <c r="G117" s="33"/>
      <c r="H117" s="33"/>
      <c r="I117" s="33"/>
      <c r="J117" s="33"/>
      <c r="K117" s="29" t="s">
        <v>23</v>
      </c>
      <c r="L117" s="33"/>
      <c r="M117" s="206" t="str">
        <f>IF(O10="","",O10)</f>
        <v/>
      </c>
      <c r="N117" s="206"/>
      <c r="O117" s="206"/>
      <c r="P117" s="206"/>
      <c r="Q117" s="33"/>
      <c r="R117" s="34"/>
    </row>
    <row r="118" spans="2:65" s="1" customFormat="1" ht="6.95" customHeight="1">
      <c r="B118" s="32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4"/>
    </row>
    <row r="119" spans="2:65" s="1" customFormat="1" ht="15">
      <c r="B119" s="32"/>
      <c r="C119" s="29" t="s">
        <v>26</v>
      </c>
      <c r="D119" s="33"/>
      <c r="E119" s="33"/>
      <c r="F119" s="27" t="str">
        <f>E13</f>
        <v xml:space="preserve"> </v>
      </c>
      <c r="G119" s="33"/>
      <c r="H119" s="33"/>
      <c r="I119" s="33"/>
      <c r="J119" s="33"/>
      <c r="K119" s="29" t="s">
        <v>31</v>
      </c>
      <c r="L119" s="33"/>
      <c r="M119" s="166" t="str">
        <f>E19</f>
        <v xml:space="preserve"> </v>
      </c>
      <c r="N119" s="166"/>
      <c r="O119" s="166"/>
      <c r="P119" s="166"/>
      <c r="Q119" s="166"/>
      <c r="R119" s="34"/>
    </row>
    <row r="120" spans="2:65" s="1" customFormat="1" ht="14.45" customHeight="1">
      <c r="B120" s="32"/>
      <c r="C120" s="29" t="s">
        <v>30</v>
      </c>
      <c r="D120" s="33"/>
      <c r="E120" s="33"/>
      <c r="F120" s="27" t="str">
        <f>IF(E16="","",E16)</f>
        <v/>
      </c>
      <c r="G120" s="33"/>
      <c r="H120" s="33"/>
      <c r="I120" s="33"/>
      <c r="J120" s="33"/>
      <c r="K120" s="29" t="s">
        <v>33</v>
      </c>
      <c r="L120" s="33"/>
      <c r="M120" s="166"/>
      <c r="N120" s="166"/>
      <c r="O120" s="166"/>
      <c r="P120" s="166"/>
      <c r="Q120" s="166"/>
      <c r="R120" s="34"/>
    </row>
    <row r="121" spans="2:65" s="1" customFormat="1" ht="10.35" customHeight="1">
      <c r="B121" s="32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4"/>
    </row>
    <row r="122" spans="2:65" s="9" customFormat="1" ht="29.25" customHeight="1">
      <c r="B122" s="127"/>
      <c r="C122" s="128" t="s">
        <v>169</v>
      </c>
      <c r="D122" s="129" t="s">
        <v>170</v>
      </c>
      <c r="E122" s="129" t="s">
        <v>56</v>
      </c>
      <c r="F122" s="216" t="s">
        <v>171</v>
      </c>
      <c r="G122" s="216"/>
      <c r="H122" s="216"/>
      <c r="I122" s="216"/>
      <c r="J122" s="129" t="s">
        <v>172</v>
      </c>
      <c r="K122" s="129" t="s">
        <v>173</v>
      </c>
      <c r="L122" s="217" t="s">
        <v>174</v>
      </c>
      <c r="M122" s="217"/>
      <c r="N122" s="216" t="s">
        <v>144</v>
      </c>
      <c r="O122" s="216"/>
      <c r="P122" s="216"/>
      <c r="Q122" s="218"/>
      <c r="R122" s="130"/>
      <c r="T122" s="73" t="s">
        <v>175</v>
      </c>
      <c r="U122" s="74" t="s">
        <v>38</v>
      </c>
      <c r="V122" s="74" t="s">
        <v>176</v>
      </c>
      <c r="W122" s="74" t="s">
        <v>177</v>
      </c>
      <c r="X122" s="74" t="s">
        <v>178</v>
      </c>
      <c r="Y122" s="74" t="s">
        <v>179</v>
      </c>
      <c r="Z122" s="74" t="s">
        <v>180</v>
      </c>
      <c r="AA122" s="75" t="s">
        <v>181</v>
      </c>
    </row>
    <row r="123" spans="2:65" s="1" customFormat="1" ht="29.25" customHeight="1">
      <c r="B123" s="32"/>
      <c r="C123" s="77" t="s">
        <v>140</v>
      </c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221">
        <f>BK123</f>
        <v>0</v>
      </c>
      <c r="O123" s="222"/>
      <c r="P123" s="222"/>
      <c r="Q123" s="222"/>
      <c r="R123" s="34"/>
      <c r="T123" s="76"/>
      <c r="U123" s="48"/>
      <c r="V123" s="48"/>
      <c r="W123" s="131">
        <f>W124+W151+W169</f>
        <v>386.79629199999999</v>
      </c>
      <c r="X123" s="48"/>
      <c r="Y123" s="131">
        <f>Y124+Y151+Y169</f>
        <v>163.64900881418004</v>
      </c>
      <c r="Z123" s="48"/>
      <c r="AA123" s="132">
        <f>AA124+AA151+AA169</f>
        <v>0</v>
      </c>
      <c r="AT123" s="18" t="s">
        <v>73</v>
      </c>
      <c r="AU123" s="18" t="s">
        <v>146</v>
      </c>
      <c r="BK123" s="133">
        <f>BK124+BK151+BK169</f>
        <v>0</v>
      </c>
    </row>
    <row r="124" spans="2:65" s="10" customFormat="1" ht="37.35" customHeight="1">
      <c r="B124" s="134"/>
      <c r="C124" s="135"/>
      <c r="D124" s="136" t="s">
        <v>147</v>
      </c>
      <c r="E124" s="136"/>
      <c r="F124" s="136"/>
      <c r="G124" s="136"/>
      <c r="H124" s="136"/>
      <c r="I124" s="136"/>
      <c r="J124" s="136"/>
      <c r="K124" s="136"/>
      <c r="L124" s="136"/>
      <c r="M124" s="136"/>
      <c r="N124" s="223">
        <f>BK124</f>
        <v>0</v>
      </c>
      <c r="O124" s="214"/>
      <c r="P124" s="214"/>
      <c r="Q124" s="214"/>
      <c r="R124" s="137"/>
      <c r="T124" s="138"/>
      <c r="U124" s="135"/>
      <c r="V124" s="135"/>
      <c r="W124" s="139">
        <f>W125+W133+W139+W144+W149</f>
        <v>343.01805999999999</v>
      </c>
      <c r="X124" s="135"/>
      <c r="Y124" s="139">
        <f>Y125+Y133+Y139+Y144+Y149</f>
        <v>162.59130423418003</v>
      </c>
      <c r="Z124" s="135"/>
      <c r="AA124" s="140">
        <f>AA125+AA133+AA139+AA144+AA149</f>
        <v>0</v>
      </c>
      <c r="AR124" s="141" t="s">
        <v>20</v>
      </c>
      <c r="AT124" s="142" t="s">
        <v>73</v>
      </c>
      <c r="AU124" s="142" t="s">
        <v>74</v>
      </c>
      <c r="AY124" s="141" t="s">
        <v>182</v>
      </c>
      <c r="BK124" s="143">
        <f>BK125+BK133+BK139+BK144+BK149</f>
        <v>0</v>
      </c>
    </row>
    <row r="125" spans="2:65" s="10" customFormat="1" ht="19.899999999999999" customHeight="1">
      <c r="B125" s="134"/>
      <c r="C125" s="135"/>
      <c r="D125" s="144" t="s">
        <v>148</v>
      </c>
      <c r="E125" s="144"/>
      <c r="F125" s="144"/>
      <c r="G125" s="144"/>
      <c r="H125" s="144"/>
      <c r="I125" s="144"/>
      <c r="J125" s="144"/>
      <c r="K125" s="144"/>
      <c r="L125" s="144"/>
      <c r="M125" s="144"/>
      <c r="N125" s="224">
        <f>BK125</f>
        <v>0</v>
      </c>
      <c r="O125" s="225"/>
      <c r="P125" s="225"/>
      <c r="Q125" s="225"/>
      <c r="R125" s="137"/>
      <c r="T125" s="138"/>
      <c r="U125" s="135"/>
      <c r="V125" s="135"/>
      <c r="W125" s="139">
        <f>SUM(W126:W132)</f>
        <v>47.318331000000008</v>
      </c>
      <c r="X125" s="135"/>
      <c r="Y125" s="139">
        <f>SUM(Y126:Y132)</f>
        <v>0</v>
      </c>
      <c r="Z125" s="135"/>
      <c r="AA125" s="140">
        <f>SUM(AA126:AA132)</f>
        <v>0</v>
      </c>
      <c r="AR125" s="141" t="s">
        <v>20</v>
      </c>
      <c r="AT125" s="142" t="s">
        <v>73</v>
      </c>
      <c r="AU125" s="142" t="s">
        <v>20</v>
      </c>
      <c r="AY125" s="141" t="s">
        <v>182</v>
      </c>
      <c r="BK125" s="143">
        <f>SUM(BK126:BK132)</f>
        <v>0</v>
      </c>
    </row>
    <row r="126" spans="2:65" s="1" customFormat="1" ht="31.5" customHeight="1">
      <c r="B126" s="145"/>
      <c r="C126" s="146" t="s">
        <v>20</v>
      </c>
      <c r="D126" s="146" t="s">
        <v>183</v>
      </c>
      <c r="E126" s="147" t="s">
        <v>200</v>
      </c>
      <c r="F126" s="219" t="s">
        <v>201</v>
      </c>
      <c r="G126" s="219"/>
      <c r="H126" s="219"/>
      <c r="I126" s="219"/>
      <c r="J126" s="148" t="s">
        <v>186</v>
      </c>
      <c r="K126" s="149">
        <v>9.4830000000000005</v>
      </c>
      <c r="L126" s="220"/>
      <c r="M126" s="220"/>
      <c r="N126" s="220">
        <f t="shared" ref="N126:N132" si="0">ROUND(L126*K126,2)</f>
        <v>0</v>
      </c>
      <c r="O126" s="220"/>
      <c r="P126" s="220"/>
      <c r="Q126" s="220"/>
      <c r="R126" s="150"/>
      <c r="T126" s="151" t="s">
        <v>5</v>
      </c>
      <c r="U126" s="41" t="s">
        <v>39</v>
      </c>
      <c r="V126" s="152">
        <v>2.3199999999999998</v>
      </c>
      <c r="W126" s="152">
        <f t="shared" ref="W126:W132" si="1">V126*K126</f>
        <v>22.00056</v>
      </c>
      <c r="X126" s="152">
        <v>0</v>
      </c>
      <c r="Y126" s="152">
        <f t="shared" ref="Y126:Y132" si="2">X126*K126</f>
        <v>0</v>
      </c>
      <c r="Z126" s="152">
        <v>0</v>
      </c>
      <c r="AA126" s="153">
        <f t="shared" ref="AA126:AA132" si="3">Z126*K126</f>
        <v>0</v>
      </c>
      <c r="AR126" s="18" t="s">
        <v>187</v>
      </c>
      <c r="AT126" s="18" t="s">
        <v>183</v>
      </c>
      <c r="AU126" s="18" t="s">
        <v>85</v>
      </c>
      <c r="AY126" s="18" t="s">
        <v>182</v>
      </c>
      <c r="BE126" s="154">
        <f t="shared" ref="BE126:BE132" si="4">IF(U126="základní",N126,0)</f>
        <v>0</v>
      </c>
      <c r="BF126" s="154">
        <f t="shared" ref="BF126:BF132" si="5">IF(U126="snížená",N126,0)</f>
        <v>0</v>
      </c>
      <c r="BG126" s="154">
        <f t="shared" ref="BG126:BG132" si="6">IF(U126="zákl. přenesená",N126,0)</f>
        <v>0</v>
      </c>
      <c r="BH126" s="154">
        <f t="shared" ref="BH126:BH132" si="7">IF(U126="sníž. přenesená",N126,0)</f>
        <v>0</v>
      </c>
      <c r="BI126" s="154">
        <f t="shared" ref="BI126:BI132" si="8">IF(U126="nulová",N126,0)</f>
        <v>0</v>
      </c>
      <c r="BJ126" s="18" t="s">
        <v>20</v>
      </c>
      <c r="BK126" s="154">
        <f t="shared" ref="BK126:BK132" si="9">ROUND(L126*K126,2)</f>
        <v>0</v>
      </c>
      <c r="BL126" s="18" t="s">
        <v>187</v>
      </c>
      <c r="BM126" s="18" t="s">
        <v>1347</v>
      </c>
    </row>
    <row r="127" spans="2:65" s="1" customFormat="1" ht="31.5" customHeight="1">
      <c r="B127" s="145"/>
      <c r="C127" s="146" t="s">
        <v>85</v>
      </c>
      <c r="D127" s="146" t="s">
        <v>183</v>
      </c>
      <c r="E127" s="147" t="s">
        <v>204</v>
      </c>
      <c r="F127" s="219" t="s">
        <v>205</v>
      </c>
      <c r="G127" s="219"/>
      <c r="H127" s="219"/>
      <c r="I127" s="219"/>
      <c r="J127" s="148" t="s">
        <v>186</v>
      </c>
      <c r="K127" s="149">
        <v>9.4830000000000005</v>
      </c>
      <c r="L127" s="220"/>
      <c r="M127" s="220"/>
      <c r="N127" s="220">
        <f t="shared" si="0"/>
        <v>0</v>
      </c>
      <c r="O127" s="220"/>
      <c r="P127" s="220"/>
      <c r="Q127" s="220"/>
      <c r="R127" s="150"/>
      <c r="T127" s="151" t="s">
        <v>5</v>
      </c>
      <c r="U127" s="41" t="s">
        <v>39</v>
      </c>
      <c r="V127" s="152">
        <v>0.65400000000000003</v>
      </c>
      <c r="W127" s="152">
        <f t="shared" si="1"/>
        <v>6.2018820000000003</v>
      </c>
      <c r="X127" s="152">
        <v>0</v>
      </c>
      <c r="Y127" s="152">
        <f t="shared" si="2"/>
        <v>0</v>
      </c>
      <c r="Z127" s="152">
        <v>0</v>
      </c>
      <c r="AA127" s="153">
        <f t="shared" si="3"/>
        <v>0</v>
      </c>
      <c r="AR127" s="18" t="s">
        <v>187</v>
      </c>
      <c r="AT127" s="18" t="s">
        <v>183</v>
      </c>
      <c r="AU127" s="18" t="s">
        <v>85</v>
      </c>
      <c r="AY127" s="18" t="s">
        <v>182</v>
      </c>
      <c r="BE127" s="154">
        <f t="shared" si="4"/>
        <v>0</v>
      </c>
      <c r="BF127" s="154">
        <f t="shared" si="5"/>
        <v>0</v>
      </c>
      <c r="BG127" s="154">
        <f t="shared" si="6"/>
        <v>0</v>
      </c>
      <c r="BH127" s="154">
        <f t="shared" si="7"/>
        <v>0</v>
      </c>
      <c r="BI127" s="154">
        <f t="shared" si="8"/>
        <v>0</v>
      </c>
      <c r="BJ127" s="18" t="s">
        <v>20</v>
      </c>
      <c r="BK127" s="154">
        <f t="shared" si="9"/>
        <v>0</v>
      </c>
      <c r="BL127" s="18" t="s">
        <v>187</v>
      </c>
      <c r="BM127" s="18" t="s">
        <v>1348</v>
      </c>
    </row>
    <row r="128" spans="2:65" s="1" customFormat="1" ht="31.5" customHeight="1">
      <c r="B128" s="145"/>
      <c r="C128" s="146" t="s">
        <v>192</v>
      </c>
      <c r="D128" s="146" t="s">
        <v>183</v>
      </c>
      <c r="E128" s="147" t="s">
        <v>231</v>
      </c>
      <c r="F128" s="219" t="s">
        <v>232</v>
      </c>
      <c r="G128" s="219"/>
      <c r="H128" s="219"/>
      <c r="I128" s="219"/>
      <c r="J128" s="148" t="s">
        <v>186</v>
      </c>
      <c r="K128" s="149">
        <v>9.4830000000000005</v>
      </c>
      <c r="L128" s="220"/>
      <c r="M128" s="220"/>
      <c r="N128" s="220">
        <f t="shared" si="0"/>
        <v>0</v>
      </c>
      <c r="O128" s="220"/>
      <c r="P128" s="220"/>
      <c r="Q128" s="220"/>
      <c r="R128" s="150"/>
      <c r="T128" s="151" t="s">
        <v>5</v>
      </c>
      <c r="U128" s="41" t="s">
        <v>39</v>
      </c>
      <c r="V128" s="152">
        <v>8.3000000000000004E-2</v>
      </c>
      <c r="W128" s="152">
        <f t="shared" si="1"/>
        <v>0.78708900000000004</v>
      </c>
      <c r="X128" s="152">
        <v>0</v>
      </c>
      <c r="Y128" s="152">
        <f t="shared" si="2"/>
        <v>0</v>
      </c>
      <c r="Z128" s="152">
        <v>0</v>
      </c>
      <c r="AA128" s="153">
        <f t="shared" si="3"/>
        <v>0</v>
      </c>
      <c r="AR128" s="18" t="s">
        <v>187</v>
      </c>
      <c r="AT128" s="18" t="s">
        <v>183</v>
      </c>
      <c r="AU128" s="18" t="s">
        <v>85</v>
      </c>
      <c r="AY128" s="18" t="s">
        <v>182</v>
      </c>
      <c r="BE128" s="154">
        <f t="shared" si="4"/>
        <v>0</v>
      </c>
      <c r="BF128" s="154">
        <f t="shared" si="5"/>
        <v>0</v>
      </c>
      <c r="BG128" s="154">
        <f t="shared" si="6"/>
        <v>0</v>
      </c>
      <c r="BH128" s="154">
        <f t="shared" si="7"/>
        <v>0</v>
      </c>
      <c r="BI128" s="154">
        <f t="shared" si="8"/>
        <v>0</v>
      </c>
      <c r="BJ128" s="18" t="s">
        <v>20</v>
      </c>
      <c r="BK128" s="154">
        <f t="shared" si="9"/>
        <v>0</v>
      </c>
      <c r="BL128" s="18" t="s">
        <v>187</v>
      </c>
      <c r="BM128" s="18" t="s">
        <v>1349</v>
      </c>
    </row>
    <row r="129" spans="2:65" s="1" customFormat="1" ht="31.5" customHeight="1">
      <c r="B129" s="145"/>
      <c r="C129" s="146" t="s">
        <v>187</v>
      </c>
      <c r="D129" s="146" t="s">
        <v>183</v>
      </c>
      <c r="E129" s="147" t="s">
        <v>235</v>
      </c>
      <c r="F129" s="219" t="s">
        <v>236</v>
      </c>
      <c r="G129" s="219"/>
      <c r="H129" s="219"/>
      <c r="I129" s="219"/>
      <c r="J129" s="148" t="s">
        <v>186</v>
      </c>
      <c r="K129" s="149">
        <v>36.96</v>
      </c>
      <c r="L129" s="220"/>
      <c r="M129" s="220"/>
      <c r="N129" s="220">
        <f t="shared" si="0"/>
        <v>0</v>
      </c>
      <c r="O129" s="220"/>
      <c r="P129" s="220"/>
      <c r="Q129" s="220"/>
      <c r="R129" s="150"/>
      <c r="T129" s="151" t="s">
        <v>5</v>
      </c>
      <c r="U129" s="41" t="s">
        <v>39</v>
      </c>
      <c r="V129" s="152">
        <v>4.3999999999999997E-2</v>
      </c>
      <c r="W129" s="152">
        <f t="shared" si="1"/>
        <v>1.6262399999999999</v>
      </c>
      <c r="X129" s="152">
        <v>0</v>
      </c>
      <c r="Y129" s="152">
        <f t="shared" si="2"/>
        <v>0</v>
      </c>
      <c r="Z129" s="152">
        <v>0</v>
      </c>
      <c r="AA129" s="153">
        <f t="shared" si="3"/>
        <v>0</v>
      </c>
      <c r="AR129" s="18" t="s">
        <v>187</v>
      </c>
      <c r="AT129" s="18" t="s">
        <v>183</v>
      </c>
      <c r="AU129" s="18" t="s">
        <v>85</v>
      </c>
      <c r="AY129" s="18" t="s">
        <v>182</v>
      </c>
      <c r="BE129" s="154">
        <f t="shared" si="4"/>
        <v>0</v>
      </c>
      <c r="BF129" s="154">
        <f t="shared" si="5"/>
        <v>0</v>
      </c>
      <c r="BG129" s="154">
        <f t="shared" si="6"/>
        <v>0</v>
      </c>
      <c r="BH129" s="154">
        <f t="shared" si="7"/>
        <v>0</v>
      </c>
      <c r="BI129" s="154">
        <f t="shared" si="8"/>
        <v>0</v>
      </c>
      <c r="BJ129" s="18" t="s">
        <v>20</v>
      </c>
      <c r="BK129" s="154">
        <f t="shared" si="9"/>
        <v>0</v>
      </c>
      <c r="BL129" s="18" t="s">
        <v>187</v>
      </c>
      <c r="BM129" s="18" t="s">
        <v>1350</v>
      </c>
    </row>
    <row r="130" spans="2:65" s="1" customFormat="1" ht="31.5" customHeight="1">
      <c r="B130" s="145"/>
      <c r="C130" s="146" t="s">
        <v>199</v>
      </c>
      <c r="D130" s="146" t="s">
        <v>183</v>
      </c>
      <c r="E130" s="147" t="s">
        <v>238</v>
      </c>
      <c r="F130" s="219" t="s">
        <v>239</v>
      </c>
      <c r="G130" s="219"/>
      <c r="H130" s="219"/>
      <c r="I130" s="219"/>
      <c r="J130" s="148" t="s">
        <v>186</v>
      </c>
      <c r="K130" s="149">
        <v>36.96</v>
      </c>
      <c r="L130" s="220"/>
      <c r="M130" s="220"/>
      <c r="N130" s="220">
        <f t="shared" si="0"/>
        <v>0</v>
      </c>
      <c r="O130" s="220"/>
      <c r="P130" s="220"/>
      <c r="Q130" s="220"/>
      <c r="R130" s="150"/>
      <c r="T130" s="151" t="s">
        <v>5</v>
      </c>
      <c r="U130" s="41" t="s">
        <v>39</v>
      </c>
      <c r="V130" s="152">
        <v>9.7000000000000003E-2</v>
      </c>
      <c r="W130" s="152">
        <f t="shared" si="1"/>
        <v>3.5851200000000003</v>
      </c>
      <c r="X130" s="152">
        <v>0</v>
      </c>
      <c r="Y130" s="152">
        <f t="shared" si="2"/>
        <v>0</v>
      </c>
      <c r="Z130" s="152">
        <v>0</v>
      </c>
      <c r="AA130" s="153">
        <f t="shared" si="3"/>
        <v>0</v>
      </c>
      <c r="AR130" s="18" t="s">
        <v>187</v>
      </c>
      <c r="AT130" s="18" t="s">
        <v>183</v>
      </c>
      <c r="AU130" s="18" t="s">
        <v>85</v>
      </c>
      <c r="AY130" s="18" t="s">
        <v>182</v>
      </c>
      <c r="BE130" s="154">
        <f t="shared" si="4"/>
        <v>0</v>
      </c>
      <c r="BF130" s="154">
        <f t="shared" si="5"/>
        <v>0</v>
      </c>
      <c r="BG130" s="154">
        <f t="shared" si="6"/>
        <v>0</v>
      </c>
      <c r="BH130" s="154">
        <f t="shared" si="7"/>
        <v>0</v>
      </c>
      <c r="BI130" s="154">
        <f t="shared" si="8"/>
        <v>0</v>
      </c>
      <c r="BJ130" s="18" t="s">
        <v>20</v>
      </c>
      <c r="BK130" s="154">
        <f t="shared" si="9"/>
        <v>0</v>
      </c>
      <c r="BL130" s="18" t="s">
        <v>187</v>
      </c>
      <c r="BM130" s="18" t="s">
        <v>1351</v>
      </c>
    </row>
    <row r="131" spans="2:65" s="1" customFormat="1" ht="31.5" customHeight="1">
      <c r="B131" s="145"/>
      <c r="C131" s="146" t="s">
        <v>203</v>
      </c>
      <c r="D131" s="146" t="s">
        <v>183</v>
      </c>
      <c r="E131" s="147" t="s">
        <v>251</v>
      </c>
      <c r="F131" s="219" t="s">
        <v>252</v>
      </c>
      <c r="G131" s="219"/>
      <c r="H131" s="219"/>
      <c r="I131" s="219"/>
      <c r="J131" s="148" t="s">
        <v>186</v>
      </c>
      <c r="K131" s="149">
        <v>36.96</v>
      </c>
      <c r="L131" s="220"/>
      <c r="M131" s="220"/>
      <c r="N131" s="220">
        <f t="shared" si="0"/>
        <v>0</v>
      </c>
      <c r="O131" s="220"/>
      <c r="P131" s="220"/>
      <c r="Q131" s="220"/>
      <c r="R131" s="150"/>
      <c r="T131" s="151" t="s">
        <v>5</v>
      </c>
      <c r="U131" s="41" t="s">
        <v>39</v>
      </c>
      <c r="V131" s="152">
        <v>0.29899999999999999</v>
      </c>
      <c r="W131" s="152">
        <f t="shared" si="1"/>
        <v>11.05104</v>
      </c>
      <c r="X131" s="152">
        <v>0</v>
      </c>
      <c r="Y131" s="152">
        <f t="shared" si="2"/>
        <v>0</v>
      </c>
      <c r="Z131" s="152">
        <v>0</v>
      </c>
      <c r="AA131" s="153">
        <f t="shared" si="3"/>
        <v>0</v>
      </c>
      <c r="AR131" s="18" t="s">
        <v>187</v>
      </c>
      <c r="AT131" s="18" t="s">
        <v>183</v>
      </c>
      <c r="AU131" s="18" t="s">
        <v>85</v>
      </c>
      <c r="AY131" s="18" t="s">
        <v>182</v>
      </c>
      <c r="BE131" s="154">
        <f t="shared" si="4"/>
        <v>0</v>
      </c>
      <c r="BF131" s="154">
        <f t="shared" si="5"/>
        <v>0</v>
      </c>
      <c r="BG131" s="154">
        <f t="shared" si="6"/>
        <v>0</v>
      </c>
      <c r="BH131" s="154">
        <f t="shared" si="7"/>
        <v>0</v>
      </c>
      <c r="BI131" s="154">
        <f t="shared" si="8"/>
        <v>0</v>
      </c>
      <c r="BJ131" s="18" t="s">
        <v>20</v>
      </c>
      <c r="BK131" s="154">
        <f t="shared" si="9"/>
        <v>0</v>
      </c>
      <c r="BL131" s="18" t="s">
        <v>187</v>
      </c>
      <c r="BM131" s="18" t="s">
        <v>1352</v>
      </c>
    </row>
    <row r="132" spans="2:65" s="1" customFormat="1" ht="22.5" customHeight="1">
      <c r="B132" s="145"/>
      <c r="C132" s="146" t="s">
        <v>207</v>
      </c>
      <c r="D132" s="146" t="s">
        <v>183</v>
      </c>
      <c r="E132" s="147" t="s">
        <v>1230</v>
      </c>
      <c r="F132" s="219" t="s">
        <v>1231</v>
      </c>
      <c r="G132" s="219"/>
      <c r="H132" s="219"/>
      <c r="I132" s="219"/>
      <c r="J132" s="148" t="s">
        <v>257</v>
      </c>
      <c r="K132" s="149">
        <v>59.04</v>
      </c>
      <c r="L132" s="220"/>
      <c r="M132" s="220"/>
      <c r="N132" s="220">
        <f t="shared" si="0"/>
        <v>0</v>
      </c>
      <c r="O132" s="220"/>
      <c r="P132" s="220"/>
      <c r="Q132" s="220"/>
      <c r="R132" s="150"/>
      <c r="T132" s="151" t="s">
        <v>5</v>
      </c>
      <c r="U132" s="41" t="s">
        <v>39</v>
      </c>
      <c r="V132" s="152">
        <v>3.5000000000000003E-2</v>
      </c>
      <c r="W132" s="152">
        <f t="shared" si="1"/>
        <v>2.0664000000000002</v>
      </c>
      <c r="X132" s="152">
        <v>0</v>
      </c>
      <c r="Y132" s="152">
        <f t="shared" si="2"/>
        <v>0</v>
      </c>
      <c r="Z132" s="152">
        <v>0</v>
      </c>
      <c r="AA132" s="153">
        <f t="shared" si="3"/>
        <v>0</v>
      </c>
      <c r="AR132" s="18" t="s">
        <v>187</v>
      </c>
      <c r="AT132" s="18" t="s">
        <v>183</v>
      </c>
      <c r="AU132" s="18" t="s">
        <v>85</v>
      </c>
      <c r="AY132" s="18" t="s">
        <v>182</v>
      </c>
      <c r="BE132" s="154">
        <f t="shared" si="4"/>
        <v>0</v>
      </c>
      <c r="BF132" s="154">
        <f t="shared" si="5"/>
        <v>0</v>
      </c>
      <c r="BG132" s="154">
        <f t="shared" si="6"/>
        <v>0</v>
      </c>
      <c r="BH132" s="154">
        <f t="shared" si="7"/>
        <v>0</v>
      </c>
      <c r="BI132" s="154">
        <f t="shared" si="8"/>
        <v>0</v>
      </c>
      <c r="BJ132" s="18" t="s">
        <v>20</v>
      </c>
      <c r="BK132" s="154">
        <f t="shared" si="9"/>
        <v>0</v>
      </c>
      <c r="BL132" s="18" t="s">
        <v>187</v>
      </c>
      <c r="BM132" s="18" t="s">
        <v>1353</v>
      </c>
    </row>
    <row r="133" spans="2:65" s="10" customFormat="1" ht="29.85" customHeight="1">
      <c r="B133" s="134"/>
      <c r="C133" s="135"/>
      <c r="D133" s="144" t="s">
        <v>149</v>
      </c>
      <c r="E133" s="144"/>
      <c r="F133" s="144"/>
      <c r="G133" s="144"/>
      <c r="H133" s="144"/>
      <c r="I133" s="144"/>
      <c r="J133" s="144"/>
      <c r="K133" s="144"/>
      <c r="L133" s="144"/>
      <c r="M133" s="144"/>
      <c r="N133" s="228">
        <f>BK133</f>
        <v>0</v>
      </c>
      <c r="O133" s="229"/>
      <c r="P133" s="229"/>
      <c r="Q133" s="229"/>
      <c r="R133" s="137"/>
      <c r="T133" s="138"/>
      <c r="U133" s="135"/>
      <c r="V133" s="135"/>
      <c r="W133" s="139">
        <f>SUM(W134:W138)</f>
        <v>73.91279999999999</v>
      </c>
      <c r="X133" s="135"/>
      <c r="Y133" s="139">
        <f>SUM(Y134:Y138)</f>
        <v>106.77306481418002</v>
      </c>
      <c r="Z133" s="135"/>
      <c r="AA133" s="140">
        <f>SUM(AA134:AA138)</f>
        <v>0</v>
      </c>
      <c r="AR133" s="141" t="s">
        <v>20</v>
      </c>
      <c r="AT133" s="142" t="s">
        <v>73</v>
      </c>
      <c r="AU133" s="142" t="s">
        <v>20</v>
      </c>
      <c r="AY133" s="141" t="s">
        <v>182</v>
      </c>
      <c r="BK133" s="143">
        <f>SUM(BK134:BK138)</f>
        <v>0</v>
      </c>
    </row>
    <row r="134" spans="2:65" s="1" customFormat="1" ht="22.5" customHeight="1">
      <c r="B134" s="145"/>
      <c r="C134" s="146" t="s">
        <v>211</v>
      </c>
      <c r="D134" s="146" t="s">
        <v>183</v>
      </c>
      <c r="E134" s="147" t="s">
        <v>260</v>
      </c>
      <c r="F134" s="219" t="s">
        <v>1354</v>
      </c>
      <c r="G134" s="219"/>
      <c r="H134" s="219"/>
      <c r="I134" s="219"/>
      <c r="J134" s="148" t="s">
        <v>257</v>
      </c>
      <c r="K134" s="149">
        <v>28.1</v>
      </c>
      <c r="L134" s="220"/>
      <c r="M134" s="220"/>
      <c r="N134" s="220">
        <f>ROUND(L134*K134,2)</f>
        <v>0</v>
      </c>
      <c r="O134" s="220"/>
      <c r="P134" s="220"/>
      <c r="Q134" s="220"/>
      <c r="R134" s="150"/>
      <c r="T134" s="151" t="s">
        <v>5</v>
      </c>
      <c r="U134" s="41" t="s">
        <v>39</v>
      </c>
      <c r="V134" s="152">
        <v>0</v>
      </c>
      <c r="W134" s="152">
        <f>V134*K134</f>
        <v>0</v>
      </c>
      <c r="X134" s="152">
        <v>0</v>
      </c>
      <c r="Y134" s="152">
        <f>X134*K134</f>
        <v>0</v>
      </c>
      <c r="Z134" s="152">
        <v>0</v>
      </c>
      <c r="AA134" s="153">
        <f>Z134*K134</f>
        <v>0</v>
      </c>
      <c r="AR134" s="18" t="s">
        <v>187</v>
      </c>
      <c r="AT134" s="18" t="s">
        <v>183</v>
      </c>
      <c r="AU134" s="18" t="s">
        <v>85</v>
      </c>
      <c r="AY134" s="18" t="s">
        <v>182</v>
      </c>
      <c r="BE134" s="154">
        <f>IF(U134="základní",N134,0)</f>
        <v>0</v>
      </c>
      <c r="BF134" s="154">
        <f>IF(U134="snížená",N134,0)</f>
        <v>0</v>
      </c>
      <c r="BG134" s="154">
        <f>IF(U134="zákl. přenesená",N134,0)</f>
        <v>0</v>
      </c>
      <c r="BH134" s="154">
        <f>IF(U134="sníž. přenesená",N134,0)</f>
        <v>0</v>
      </c>
      <c r="BI134" s="154">
        <f>IF(U134="nulová",N134,0)</f>
        <v>0</v>
      </c>
      <c r="BJ134" s="18" t="s">
        <v>20</v>
      </c>
      <c r="BK134" s="154">
        <f>ROUND(L134*K134,2)</f>
        <v>0</v>
      </c>
      <c r="BL134" s="18" t="s">
        <v>187</v>
      </c>
      <c r="BM134" s="18" t="s">
        <v>1355</v>
      </c>
    </row>
    <row r="135" spans="2:65" s="1" customFormat="1" ht="31.5" customHeight="1">
      <c r="B135" s="145"/>
      <c r="C135" s="146" t="s">
        <v>215</v>
      </c>
      <c r="D135" s="146" t="s">
        <v>183</v>
      </c>
      <c r="E135" s="147" t="s">
        <v>267</v>
      </c>
      <c r="F135" s="219" t="s">
        <v>268</v>
      </c>
      <c r="G135" s="219"/>
      <c r="H135" s="219"/>
      <c r="I135" s="219"/>
      <c r="J135" s="148" t="s">
        <v>186</v>
      </c>
      <c r="K135" s="149">
        <v>37.4</v>
      </c>
      <c r="L135" s="220"/>
      <c r="M135" s="220"/>
      <c r="N135" s="220">
        <f>ROUND(L135*K135,2)</f>
        <v>0</v>
      </c>
      <c r="O135" s="220"/>
      <c r="P135" s="220"/>
      <c r="Q135" s="220"/>
      <c r="R135" s="150"/>
      <c r="T135" s="151" t="s">
        <v>5</v>
      </c>
      <c r="U135" s="41" t="s">
        <v>39</v>
      </c>
      <c r="V135" s="152">
        <v>1.0249999999999999</v>
      </c>
      <c r="W135" s="152">
        <f>V135*K135</f>
        <v>38.334999999999994</v>
      </c>
      <c r="X135" s="152">
        <v>2.16</v>
      </c>
      <c r="Y135" s="152">
        <f>X135*K135</f>
        <v>80.784000000000006</v>
      </c>
      <c r="Z135" s="152">
        <v>0</v>
      </c>
      <c r="AA135" s="153">
        <f>Z135*K135</f>
        <v>0</v>
      </c>
      <c r="AR135" s="18" t="s">
        <v>187</v>
      </c>
      <c r="AT135" s="18" t="s">
        <v>183</v>
      </c>
      <c r="AU135" s="18" t="s">
        <v>85</v>
      </c>
      <c r="AY135" s="18" t="s">
        <v>182</v>
      </c>
      <c r="BE135" s="154">
        <f>IF(U135="základní",N135,0)</f>
        <v>0</v>
      </c>
      <c r="BF135" s="154">
        <f>IF(U135="snížená",N135,0)</f>
        <v>0</v>
      </c>
      <c r="BG135" s="154">
        <f>IF(U135="zákl. přenesená",N135,0)</f>
        <v>0</v>
      </c>
      <c r="BH135" s="154">
        <f>IF(U135="sníž. přenesená",N135,0)</f>
        <v>0</v>
      </c>
      <c r="BI135" s="154">
        <f>IF(U135="nulová",N135,0)</f>
        <v>0</v>
      </c>
      <c r="BJ135" s="18" t="s">
        <v>20</v>
      </c>
      <c r="BK135" s="154">
        <f>ROUND(L135*K135,2)</f>
        <v>0</v>
      </c>
      <c r="BL135" s="18" t="s">
        <v>187</v>
      </c>
      <c r="BM135" s="18" t="s">
        <v>1356</v>
      </c>
    </row>
    <row r="136" spans="2:65" s="1" customFormat="1" ht="22.5" customHeight="1">
      <c r="B136" s="145"/>
      <c r="C136" s="146" t="s">
        <v>24</v>
      </c>
      <c r="D136" s="146" t="s">
        <v>183</v>
      </c>
      <c r="E136" s="147" t="s">
        <v>283</v>
      </c>
      <c r="F136" s="219" t="s">
        <v>284</v>
      </c>
      <c r="G136" s="219"/>
      <c r="H136" s="219"/>
      <c r="I136" s="219"/>
      <c r="J136" s="148" t="s">
        <v>186</v>
      </c>
      <c r="K136" s="149">
        <v>11.494999999999999</v>
      </c>
      <c r="L136" s="220"/>
      <c r="M136" s="220"/>
      <c r="N136" s="220">
        <f>ROUND(L136*K136,2)</f>
        <v>0</v>
      </c>
      <c r="O136" s="220"/>
      <c r="P136" s="220"/>
      <c r="Q136" s="220"/>
      <c r="R136" s="150"/>
      <c r="T136" s="151" t="s">
        <v>5</v>
      </c>
      <c r="U136" s="41" t="s">
        <v>39</v>
      </c>
      <c r="V136" s="152">
        <v>0.58399999999999996</v>
      </c>
      <c r="W136" s="152">
        <f>V136*K136</f>
        <v>6.7130799999999988</v>
      </c>
      <c r="X136" s="152">
        <v>2.2563422040000001</v>
      </c>
      <c r="Y136" s="152">
        <f>X136*K136</f>
        <v>25.936653634980001</v>
      </c>
      <c r="Z136" s="152">
        <v>0</v>
      </c>
      <c r="AA136" s="153">
        <f>Z136*K136</f>
        <v>0</v>
      </c>
      <c r="AR136" s="18" t="s">
        <v>187</v>
      </c>
      <c r="AT136" s="18" t="s">
        <v>183</v>
      </c>
      <c r="AU136" s="18" t="s">
        <v>85</v>
      </c>
      <c r="AY136" s="18" t="s">
        <v>182</v>
      </c>
      <c r="BE136" s="154">
        <f>IF(U136="základní",N136,0)</f>
        <v>0</v>
      </c>
      <c r="BF136" s="154">
        <f>IF(U136="snížená",N136,0)</f>
        <v>0</v>
      </c>
      <c r="BG136" s="154">
        <f>IF(U136="zákl. přenesená",N136,0)</f>
        <v>0</v>
      </c>
      <c r="BH136" s="154">
        <f>IF(U136="sníž. přenesená",N136,0)</f>
        <v>0</v>
      </c>
      <c r="BI136" s="154">
        <f>IF(U136="nulová",N136,0)</f>
        <v>0</v>
      </c>
      <c r="BJ136" s="18" t="s">
        <v>20</v>
      </c>
      <c r="BK136" s="154">
        <f>ROUND(L136*K136,2)</f>
        <v>0</v>
      </c>
      <c r="BL136" s="18" t="s">
        <v>187</v>
      </c>
      <c r="BM136" s="18" t="s">
        <v>1357</v>
      </c>
    </row>
    <row r="137" spans="2:65" s="1" customFormat="1" ht="22.5" customHeight="1">
      <c r="B137" s="145"/>
      <c r="C137" s="146" t="s">
        <v>222</v>
      </c>
      <c r="D137" s="146" t="s">
        <v>183</v>
      </c>
      <c r="E137" s="147" t="s">
        <v>287</v>
      </c>
      <c r="F137" s="219" t="s">
        <v>288</v>
      </c>
      <c r="G137" s="219"/>
      <c r="H137" s="219"/>
      <c r="I137" s="219"/>
      <c r="J137" s="148" t="s">
        <v>257</v>
      </c>
      <c r="K137" s="149">
        <v>51.088000000000001</v>
      </c>
      <c r="L137" s="220"/>
      <c r="M137" s="220"/>
      <c r="N137" s="220">
        <f>ROUND(L137*K137,2)</f>
        <v>0</v>
      </c>
      <c r="O137" s="220"/>
      <c r="P137" s="220"/>
      <c r="Q137" s="220"/>
      <c r="R137" s="150"/>
      <c r="T137" s="151" t="s">
        <v>5</v>
      </c>
      <c r="U137" s="41" t="s">
        <v>39</v>
      </c>
      <c r="V137" s="152">
        <v>0.36399999999999999</v>
      </c>
      <c r="W137" s="152">
        <f>V137*K137</f>
        <v>18.596032000000001</v>
      </c>
      <c r="X137" s="152">
        <v>1.0258999999999999E-3</v>
      </c>
      <c r="Y137" s="152">
        <f>X137*K137</f>
        <v>5.2411179199999998E-2</v>
      </c>
      <c r="Z137" s="152">
        <v>0</v>
      </c>
      <c r="AA137" s="153">
        <f>Z137*K137</f>
        <v>0</v>
      </c>
      <c r="AR137" s="18" t="s">
        <v>187</v>
      </c>
      <c r="AT137" s="18" t="s">
        <v>183</v>
      </c>
      <c r="AU137" s="18" t="s">
        <v>85</v>
      </c>
      <c r="AY137" s="18" t="s">
        <v>182</v>
      </c>
      <c r="BE137" s="154">
        <f>IF(U137="základní",N137,0)</f>
        <v>0</v>
      </c>
      <c r="BF137" s="154">
        <f>IF(U137="snížená",N137,0)</f>
        <v>0</v>
      </c>
      <c r="BG137" s="154">
        <f>IF(U137="zákl. přenesená",N137,0)</f>
        <v>0</v>
      </c>
      <c r="BH137" s="154">
        <f>IF(U137="sníž. přenesená",N137,0)</f>
        <v>0</v>
      </c>
      <c r="BI137" s="154">
        <f>IF(U137="nulová",N137,0)</f>
        <v>0</v>
      </c>
      <c r="BJ137" s="18" t="s">
        <v>20</v>
      </c>
      <c r="BK137" s="154">
        <f>ROUND(L137*K137,2)</f>
        <v>0</v>
      </c>
      <c r="BL137" s="18" t="s">
        <v>187</v>
      </c>
      <c r="BM137" s="18" t="s">
        <v>1358</v>
      </c>
    </row>
    <row r="138" spans="2:65" s="1" customFormat="1" ht="22.5" customHeight="1">
      <c r="B138" s="145"/>
      <c r="C138" s="146" t="s">
        <v>226</v>
      </c>
      <c r="D138" s="146" t="s">
        <v>183</v>
      </c>
      <c r="E138" s="147" t="s">
        <v>291</v>
      </c>
      <c r="F138" s="219" t="s">
        <v>292</v>
      </c>
      <c r="G138" s="219"/>
      <c r="H138" s="219"/>
      <c r="I138" s="219"/>
      <c r="J138" s="148" t="s">
        <v>257</v>
      </c>
      <c r="K138" s="149">
        <v>51.088000000000001</v>
      </c>
      <c r="L138" s="220"/>
      <c r="M138" s="220"/>
      <c r="N138" s="220">
        <f>ROUND(L138*K138,2)</f>
        <v>0</v>
      </c>
      <c r="O138" s="220"/>
      <c r="P138" s="220"/>
      <c r="Q138" s="220"/>
      <c r="R138" s="150"/>
      <c r="T138" s="151" t="s">
        <v>5</v>
      </c>
      <c r="U138" s="41" t="s">
        <v>39</v>
      </c>
      <c r="V138" s="152">
        <v>0.20100000000000001</v>
      </c>
      <c r="W138" s="152">
        <f>V138*K138</f>
        <v>10.268688000000001</v>
      </c>
      <c r="X138" s="152">
        <v>0</v>
      </c>
      <c r="Y138" s="152">
        <f>X138*K138</f>
        <v>0</v>
      </c>
      <c r="Z138" s="152">
        <v>0</v>
      </c>
      <c r="AA138" s="153">
        <f>Z138*K138</f>
        <v>0</v>
      </c>
      <c r="AR138" s="18" t="s">
        <v>187</v>
      </c>
      <c r="AT138" s="18" t="s">
        <v>183</v>
      </c>
      <c r="AU138" s="18" t="s">
        <v>85</v>
      </c>
      <c r="AY138" s="18" t="s">
        <v>182</v>
      </c>
      <c r="BE138" s="154">
        <f>IF(U138="základní",N138,0)</f>
        <v>0</v>
      </c>
      <c r="BF138" s="154">
        <f>IF(U138="snížená",N138,0)</f>
        <v>0</v>
      </c>
      <c r="BG138" s="154">
        <f>IF(U138="zákl. přenesená",N138,0)</f>
        <v>0</v>
      </c>
      <c r="BH138" s="154">
        <f>IF(U138="sníž. přenesená",N138,0)</f>
        <v>0</v>
      </c>
      <c r="BI138" s="154">
        <f>IF(U138="nulová",N138,0)</f>
        <v>0</v>
      </c>
      <c r="BJ138" s="18" t="s">
        <v>20</v>
      </c>
      <c r="BK138" s="154">
        <f>ROUND(L138*K138,2)</f>
        <v>0</v>
      </c>
      <c r="BL138" s="18" t="s">
        <v>187</v>
      </c>
      <c r="BM138" s="18" t="s">
        <v>1359</v>
      </c>
    </row>
    <row r="139" spans="2:65" s="10" customFormat="1" ht="29.85" customHeight="1">
      <c r="B139" s="134"/>
      <c r="C139" s="135"/>
      <c r="D139" s="144" t="s">
        <v>150</v>
      </c>
      <c r="E139" s="144"/>
      <c r="F139" s="144"/>
      <c r="G139" s="144"/>
      <c r="H139" s="144"/>
      <c r="I139" s="144"/>
      <c r="J139" s="144"/>
      <c r="K139" s="144"/>
      <c r="L139" s="144"/>
      <c r="M139" s="144"/>
      <c r="N139" s="228">
        <f>BK139</f>
        <v>0</v>
      </c>
      <c r="O139" s="229"/>
      <c r="P139" s="229"/>
      <c r="Q139" s="229"/>
      <c r="R139" s="137"/>
      <c r="T139" s="138"/>
      <c r="U139" s="135"/>
      <c r="V139" s="135"/>
      <c r="W139" s="139">
        <f>SUM(W140:W143)</f>
        <v>120.47014799999999</v>
      </c>
      <c r="X139" s="135"/>
      <c r="Y139" s="139">
        <f>SUM(Y140:Y143)</f>
        <v>27.99065448</v>
      </c>
      <c r="Z139" s="135"/>
      <c r="AA139" s="140">
        <f>SUM(AA140:AA143)</f>
        <v>0</v>
      </c>
      <c r="AR139" s="141" t="s">
        <v>20</v>
      </c>
      <c r="AT139" s="142" t="s">
        <v>73</v>
      </c>
      <c r="AU139" s="142" t="s">
        <v>20</v>
      </c>
      <c r="AY139" s="141" t="s">
        <v>182</v>
      </c>
      <c r="BK139" s="143">
        <f>SUM(BK140:BK143)</f>
        <v>0</v>
      </c>
    </row>
    <row r="140" spans="2:65" s="1" customFormat="1" ht="22.5" customHeight="1">
      <c r="B140" s="145"/>
      <c r="C140" s="146" t="s">
        <v>230</v>
      </c>
      <c r="D140" s="146" t="s">
        <v>183</v>
      </c>
      <c r="E140" s="147" t="s">
        <v>307</v>
      </c>
      <c r="F140" s="219" t="s">
        <v>308</v>
      </c>
      <c r="G140" s="219"/>
      <c r="H140" s="219"/>
      <c r="I140" s="219"/>
      <c r="J140" s="148" t="s">
        <v>186</v>
      </c>
      <c r="K140" s="149">
        <v>10.8</v>
      </c>
      <c r="L140" s="220"/>
      <c r="M140" s="220"/>
      <c r="N140" s="220">
        <f>ROUND(L140*K140,2)</f>
        <v>0</v>
      </c>
      <c r="O140" s="220"/>
      <c r="P140" s="220"/>
      <c r="Q140" s="220"/>
      <c r="R140" s="150"/>
      <c r="T140" s="151" t="s">
        <v>5</v>
      </c>
      <c r="U140" s="41" t="s">
        <v>39</v>
      </c>
      <c r="V140" s="152">
        <v>1.2</v>
      </c>
      <c r="W140" s="152">
        <f>V140*K140</f>
        <v>12.96</v>
      </c>
      <c r="X140" s="152">
        <v>2.45329</v>
      </c>
      <c r="Y140" s="152">
        <f>X140*K140</f>
        <v>26.495532000000001</v>
      </c>
      <c r="Z140" s="152">
        <v>0</v>
      </c>
      <c r="AA140" s="153">
        <f>Z140*K140</f>
        <v>0</v>
      </c>
      <c r="AR140" s="18" t="s">
        <v>187</v>
      </c>
      <c r="AT140" s="18" t="s">
        <v>183</v>
      </c>
      <c r="AU140" s="18" t="s">
        <v>85</v>
      </c>
      <c r="AY140" s="18" t="s">
        <v>182</v>
      </c>
      <c r="BE140" s="154">
        <f>IF(U140="základní",N140,0)</f>
        <v>0</v>
      </c>
      <c r="BF140" s="154">
        <f>IF(U140="snížená",N140,0)</f>
        <v>0</v>
      </c>
      <c r="BG140" s="154">
        <f>IF(U140="zákl. přenesená",N140,0)</f>
        <v>0</v>
      </c>
      <c r="BH140" s="154">
        <f>IF(U140="sníž. přenesená",N140,0)</f>
        <v>0</v>
      </c>
      <c r="BI140" s="154">
        <f>IF(U140="nulová",N140,0)</f>
        <v>0</v>
      </c>
      <c r="BJ140" s="18" t="s">
        <v>20</v>
      </c>
      <c r="BK140" s="154">
        <f>ROUND(L140*K140,2)</f>
        <v>0</v>
      </c>
      <c r="BL140" s="18" t="s">
        <v>187</v>
      </c>
      <c r="BM140" s="18" t="s">
        <v>1360</v>
      </c>
    </row>
    <row r="141" spans="2:65" s="1" customFormat="1" ht="22.5" customHeight="1">
      <c r="B141" s="145"/>
      <c r="C141" s="146" t="s">
        <v>234</v>
      </c>
      <c r="D141" s="146" t="s">
        <v>183</v>
      </c>
      <c r="E141" s="147" t="s">
        <v>1361</v>
      </c>
      <c r="F141" s="219" t="s">
        <v>1362</v>
      </c>
      <c r="G141" s="219"/>
      <c r="H141" s="219"/>
      <c r="I141" s="219"/>
      <c r="J141" s="148" t="s">
        <v>257</v>
      </c>
      <c r="K141" s="149">
        <v>108</v>
      </c>
      <c r="L141" s="220"/>
      <c r="M141" s="220"/>
      <c r="N141" s="220">
        <f>ROUND(L141*K141,2)</f>
        <v>0</v>
      </c>
      <c r="O141" s="220"/>
      <c r="P141" s="220"/>
      <c r="Q141" s="220"/>
      <c r="R141" s="150"/>
      <c r="T141" s="151" t="s">
        <v>5</v>
      </c>
      <c r="U141" s="41" t="s">
        <v>39</v>
      </c>
      <c r="V141" s="152">
        <v>0.51</v>
      </c>
      <c r="W141" s="152">
        <f>V141*K141</f>
        <v>55.08</v>
      </c>
      <c r="X141" s="152">
        <v>1.09E-3</v>
      </c>
      <c r="Y141" s="152">
        <f>X141*K141</f>
        <v>0.11772000000000001</v>
      </c>
      <c r="Z141" s="152">
        <v>0</v>
      </c>
      <c r="AA141" s="153">
        <f>Z141*K141</f>
        <v>0</v>
      </c>
      <c r="AR141" s="18" t="s">
        <v>187</v>
      </c>
      <c r="AT141" s="18" t="s">
        <v>183</v>
      </c>
      <c r="AU141" s="18" t="s">
        <v>85</v>
      </c>
      <c r="AY141" s="18" t="s">
        <v>182</v>
      </c>
      <c r="BE141" s="154">
        <f>IF(U141="základní",N141,0)</f>
        <v>0</v>
      </c>
      <c r="BF141" s="154">
        <f>IF(U141="snížená",N141,0)</f>
        <v>0</v>
      </c>
      <c r="BG141" s="154">
        <f>IF(U141="zákl. přenesená",N141,0)</f>
        <v>0</v>
      </c>
      <c r="BH141" s="154">
        <f>IF(U141="sníž. přenesená",N141,0)</f>
        <v>0</v>
      </c>
      <c r="BI141" s="154">
        <f>IF(U141="nulová",N141,0)</f>
        <v>0</v>
      </c>
      <c r="BJ141" s="18" t="s">
        <v>20</v>
      </c>
      <c r="BK141" s="154">
        <f>ROUND(L141*K141,2)</f>
        <v>0</v>
      </c>
      <c r="BL141" s="18" t="s">
        <v>187</v>
      </c>
      <c r="BM141" s="18" t="s">
        <v>1363</v>
      </c>
    </row>
    <row r="142" spans="2:65" s="1" customFormat="1" ht="22.5" customHeight="1">
      <c r="B142" s="145"/>
      <c r="C142" s="146" t="s">
        <v>11</v>
      </c>
      <c r="D142" s="146" t="s">
        <v>183</v>
      </c>
      <c r="E142" s="147" t="s">
        <v>315</v>
      </c>
      <c r="F142" s="219" t="s">
        <v>316</v>
      </c>
      <c r="G142" s="219"/>
      <c r="H142" s="219"/>
      <c r="I142" s="219"/>
      <c r="J142" s="148" t="s">
        <v>257</v>
      </c>
      <c r="K142" s="149">
        <v>108</v>
      </c>
      <c r="L142" s="220"/>
      <c r="M142" s="220"/>
      <c r="N142" s="220">
        <f>ROUND(L142*K142,2)</f>
        <v>0</v>
      </c>
      <c r="O142" s="220"/>
      <c r="P142" s="220"/>
      <c r="Q142" s="220"/>
      <c r="R142" s="150"/>
      <c r="T142" s="151" t="s">
        <v>5</v>
      </c>
      <c r="U142" s="41" t="s">
        <v>39</v>
      </c>
      <c r="V142" s="152">
        <v>0.30099999999999999</v>
      </c>
      <c r="W142" s="152">
        <f>V142*K142</f>
        <v>32.507999999999996</v>
      </c>
      <c r="X142" s="152">
        <v>0</v>
      </c>
      <c r="Y142" s="152">
        <f>X142*K142</f>
        <v>0</v>
      </c>
      <c r="Z142" s="152">
        <v>0</v>
      </c>
      <c r="AA142" s="153">
        <f>Z142*K142</f>
        <v>0</v>
      </c>
      <c r="AR142" s="18" t="s">
        <v>187</v>
      </c>
      <c r="AT142" s="18" t="s">
        <v>183</v>
      </c>
      <c r="AU142" s="18" t="s">
        <v>85</v>
      </c>
      <c r="AY142" s="18" t="s">
        <v>182</v>
      </c>
      <c r="BE142" s="154">
        <f>IF(U142="základní",N142,0)</f>
        <v>0</v>
      </c>
      <c r="BF142" s="154">
        <f>IF(U142="snížená",N142,0)</f>
        <v>0</v>
      </c>
      <c r="BG142" s="154">
        <f>IF(U142="zákl. přenesená",N142,0)</f>
        <v>0</v>
      </c>
      <c r="BH142" s="154">
        <f>IF(U142="sníž. přenesená",N142,0)</f>
        <v>0</v>
      </c>
      <c r="BI142" s="154">
        <f>IF(U142="nulová",N142,0)</f>
        <v>0</v>
      </c>
      <c r="BJ142" s="18" t="s">
        <v>20</v>
      </c>
      <c r="BK142" s="154">
        <f>ROUND(L142*K142,2)</f>
        <v>0</v>
      </c>
      <c r="BL142" s="18" t="s">
        <v>187</v>
      </c>
      <c r="BM142" s="18" t="s">
        <v>1364</v>
      </c>
    </row>
    <row r="143" spans="2:65" s="1" customFormat="1" ht="22.5" customHeight="1">
      <c r="B143" s="145"/>
      <c r="C143" s="146" t="s">
        <v>241</v>
      </c>
      <c r="D143" s="146" t="s">
        <v>183</v>
      </c>
      <c r="E143" s="147" t="s">
        <v>319</v>
      </c>
      <c r="F143" s="219" t="s">
        <v>320</v>
      </c>
      <c r="G143" s="219"/>
      <c r="H143" s="219"/>
      <c r="I143" s="219"/>
      <c r="J143" s="148" t="s">
        <v>248</v>
      </c>
      <c r="K143" s="149">
        <v>1.3080000000000001</v>
      </c>
      <c r="L143" s="220"/>
      <c r="M143" s="220"/>
      <c r="N143" s="220">
        <f>ROUND(L143*K143,2)</f>
        <v>0</v>
      </c>
      <c r="O143" s="220"/>
      <c r="P143" s="220"/>
      <c r="Q143" s="220"/>
      <c r="R143" s="150"/>
      <c r="T143" s="151" t="s">
        <v>5</v>
      </c>
      <c r="U143" s="41" t="s">
        <v>39</v>
      </c>
      <c r="V143" s="152">
        <v>15.231</v>
      </c>
      <c r="W143" s="152">
        <f>V143*K143</f>
        <v>19.922148</v>
      </c>
      <c r="X143" s="152">
        <v>1.0530600000000001</v>
      </c>
      <c r="Y143" s="152">
        <f>X143*K143</f>
        <v>1.3774024800000002</v>
      </c>
      <c r="Z143" s="152">
        <v>0</v>
      </c>
      <c r="AA143" s="153">
        <f>Z143*K143</f>
        <v>0</v>
      </c>
      <c r="AR143" s="18" t="s">
        <v>187</v>
      </c>
      <c r="AT143" s="18" t="s">
        <v>183</v>
      </c>
      <c r="AU143" s="18" t="s">
        <v>85</v>
      </c>
      <c r="AY143" s="18" t="s">
        <v>182</v>
      </c>
      <c r="BE143" s="154">
        <f>IF(U143="základní",N143,0)</f>
        <v>0</v>
      </c>
      <c r="BF143" s="154">
        <f>IF(U143="snížená",N143,0)</f>
        <v>0</v>
      </c>
      <c r="BG143" s="154">
        <f>IF(U143="zákl. přenesená",N143,0)</f>
        <v>0</v>
      </c>
      <c r="BH143" s="154">
        <f>IF(U143="sníž. přenesená",N143,0)</f>
        <v>0</v>
      </c>
      <c r="BI143" s="154">
        <f>IF(U143="nulová",N143,0)</f>
        <v>0</v>
      </c>
      <c r="BJ143" s="18" t="s">
        <v>20</v>
      </c>
      <c r="BK143" s="154">
        <f>ROUND(L143*K143,2)</f>
        <v>0</v>
      </c>
      <c r="BL143" s="18" t="s">
        <v>187</v>
      </c>
      <c r="BM143" s="18" t="s">
        <v>1365</v>
      </c>
    </row>
    <row r="144" spans="2:65" s="10" customFormat="1" ht="29.85" customHeight="1">
      <c r="B144" s="134"/>
      <c r="C144" s="135"/>
      <c r="D144" s="144" t="s">
        <v>152</v>
      </c>
      <c r="E144" s="144"/>
      <c r="F144" s="144"/>
      <c r="G144" s="144"/>
      <c r="H144" s="144"/>
      <c r="I144" s="144"/>
      <c r="J144" s="144"/>
      <c r="K144" s="144"/>
      <c r="L144" s="144"/>
      <c r="M144" s="144"/>
      <c r="N144" s="228">
        <f>BK144</f>
        <v>0</v>
      </c>
      <c r="O144" s="229"/>
      <c r="P144" s="229"/>
      <c r="Q144" s="229"/>
      <c r="R144" s="137"/>
      <c r="T144" s="138"/>
      <c r="U144" s="135"/>
      <c r="V144" s="135"/>
      <c r="W144" s="139">
        <f>SUM(W145:W148)</f>
        <v>47.336569000000011</v>
      </c>
      <c r="X144" s="135"/>
      <c r="Y144" s="139">
        <f>SUM(Y145:Y148)</f>
        <v>27.827584940000001</v>
      </c>
      <c r="Z144" s="135"/>
      <c r="AA144" s="140">
        <f>SUM(AA145:AA148)</f>
        <v>0</v>
      </c>
      <c r="AR144" s="141" t="s">
        <v>20</v>
      </c>
      <c r="AT144" s="142" t="s">
        <v>73</v>
      </c>
      <c r="AU144" s="142" t="s">
        <v>20</v>
      </c>
      <c r="AY144" s="141" t="s">
        <v>182</v>
      </c>
      <c r="BK144" s="143">
        <f>SUM(BK145:BK148)</f>
        <v>0</v>
      </c>
    </row>
    <row r="145" spans="2:65" s="1" customFormat="1" ht="31.5" customHeight="1">
      <c r="B145" s="145"/>
      <c r="C145" s="146" t="s">
        <v>245</v>
      </c>
      <c r="D145" s="146" t="s">
        <v>183</v>
      </c>
      <c r="E145" s="147" t="s">
        <v>336</v>
      </c>
      <c r="F145" s="219" t="s">
        <v>337</v>
      </c>
      <c r="G145" s="219"/>
      <c r="H145" s="219"/>
      <c r="I145" s="219"/>
      <c r="J145" s="148" t="s">
        <v>186</v>
      </c>
      <c r="K145" s="149">
        <v>11</v>
      </c>
      <c r="L145" s="220"/>
      <c r="M145" s="220"/>
      <c r="N145" s="220">
        <f>ROUND(L145*K145,2)</f>
        <v>0</v>
      </c>
      <c r="O145" s="220"/>
      <c r="P145" s="220"/>
      <c r="Q145" s="220"/>
      <c r="R145" s="150"/>
      <c r="T145" s="151" t="s">
        <v>5</v>
      </c>
      <c r="U145" s="41" t="s">
        <v>39</v>
      </c>
      <c r="V145" s="152">
        <v>2.3170000000000002</v>
      </c>
      <c r="W145" s="152">
        <f>V145*K145</f>
        <v>25.487000000000002</v>
      </c>
      <c r="X145" s="152">
        <v>2.45329</v>
      </c>
      <c r="Y145" s="152">
        <f>X145*K145</f>
        <v>26.986190000000001</v>
      </c>
      <c r="Z145" s="152">
        <v>0</v>
      </c>
      <c r="AA145" s="153">
        <f>Z145*K145</f>
        <v>0</v>
      </c>
      <c r="AR145" s="18" t="s">
        <v>187</v>
      </c>
      <c r="AT145" s="18" t="s">
        <v>183</v>
      </c>
      <c r="AU145" s="18" t="s">
        <v>85</v>
      </c>
      <c r="AY145" s="18" t="s">
        <v>182</v>
      </c>
      <c r="BE145" s="154">
        <f>IF(U145="základní",N145,0)</f>
        <v>0</v>
      </c>
      <c r="BF145" s="154">
        <f>IF(U145="snížená",N145,0)</f>
        <v>0</v>
      </c>
      <c r="BG145" s="154">
        <f>IF(U145="zákl. přenesená",N145,0)</f>
        <v>0</v>
      </c>
      <c r="BH145" s="154">
        <f>IF(U145="sníž. přenesená",N145,0)</f>
        <v>0</v>
      </c>
      <c r="BI145" s="154">
        <f>IF(U145="nulová",N145,0)</f>
        <v>0</v>
      </c>
      <c r="BJ145" s="18" t="s">
        <v>20</v>
      </c>
      <c r="BK145" s="154">
        <f>ROUND(L145*K145,2)</f>
        <v>0</v>
      </c>
      <c r="BL145" s="18" t="s">
        <v>187</v>
      </c>
      <c r="BM145" s="18" t="s">
        <v>1366</v>
      </c>
    </row>
    <row r="146" spans="2:65" s="1" customFormat="1" ht="31.5" customHeight="1">
      <c r="B146" s="145"/>
      <c r="C146" s="146" t="s">
        <v>250</v>
      </c>
      <c r="D146" s="146" t="s">
        <v>183</v>
      </c>
      <c r="E146" s="147" t="s">
        <v>340</v>
      </c>
      <c r="F146" s="219" t="s">
        <v>341</v>
      </c>
      <c r="G146" s="219"/>
      <c r="H146" s="219"/>
      <c r="I146" s="219"/>
      <c r="J146" s="148" t="s">
        <v>186</v>
      </c>
      <c r="K146" s="149">
        <v>11</v>
      </c>
      <c r="L146" s="220"/>
      <c r="M146" s="220"/>
      <c r="N146" s="220">
        <f>ROUND(L146*K146,2)</f>
        <v>0</v>
      </c>
      <c r="O146" s="220"/>
      <c r="P146" s="220"/>
      <c r="Q146" s="220"/>
      <c r="R146" s="150"/>
      <c r="T146" s="151" t="s">
        <v>5</v>
      </c>
      <c r="U146" s="41" t="s">
        <v>39</v>
      </c>
      <c r="V146" s="152">
        <v>0.67500000000000004</v>
      </c>
      <c r="W146" s="152">
        <f>V146*K146</f>
        <v>7.4250000000000007</v>
      </c>
      <c r="X146" s="152">
        <v>0</v>
      </c>
      <c r="Y146" s="152">
        <f>X146*K146</f>
        <v>0</v>
      </c>
      <c r="Z146" s="152">
        <v>0</v>
      </c>
      <c r="AA146" s="153">
        <f>Z146*K146</f>
        <v>0</v>
      </c>
      <c r="AR146" s="18" t="s">
        <v>187</v>
      </c>
      <c r="AT146" s="18" t="s">
        <v>183</v>
      </c>
      <c r="AU146" s="18" t="s">
        <v>85</v>
      </c>
      <c r="AY146" s="18" t="s">
        <v>182</v>
      </c>
      <c r="BE146" s="154">
        <f>IF(U146="základní",N146,0)</f>
        <v>0</v>
      </c>
      <c r="BF146" s="154">
        <f>IF(U146="snížená",N146,0)</f>
        <v>0</v>
      </c>
      <c r="BG146" s="154">
        <f>IF(U146="zákl. přenesená",N146,0)</f>
        <v>0</v>
      </c>
      <c r="BH146" s="154">
        <f>IF(U146="sníž. přenesená",N146,0)</f>
        <v>0</v>
      </c>
      <c r="BI146" s="154">
        <f>IF(U146="nulová",N146,0)</f>
        <v>0</v>
      </c>
      <c r="BJ146" s="18" t="s">
        <v>20</v>
      </c>
      <c r="BK146" s="154">
        <f>ROUND(L146*K146,2)</f>
        <v>0</v>
      </c>
      <c r="BL146" s="18" t="s">
        <v>187</v>
      </c>
      <c r="BM146" s="18" t="s">
        <v>1367</v>
      </c>
    </row>
    <row r="147" spans="2:65" s="1" customFormat="1" ht="31.5" customHeight="1">
      <c r="B147" s="145"/>
      <c r="C147" s="146" t="s">
        <v>254</v>
      </c>
      <c r="D147" s="146" t="s">
        <v>183</v>
      </c>
      <c r="E147" s="147" t="s">
        <v>344</v>
      </c>
      <c r="F147" s="219" t="s">
        <v>345</v>
      </c>
      <c r="G147" s="219"/>
      <c r="H147" s="219"/>
      <c r="I147" s="219"/>
      <c r="J147" s="148" t="s">
        <v>186</v>
      </c>
      <c r="K147" s="149">
        <v>11</v>
      </c>
      <c r="L147" s="220"/>
      <c r="M147" s="220"/>
      <c r="N147" s="220">
        <f>ROUND(L147*K147,2)</f>
        <v>0</v>
      </c>
      <c r="O147" s="220"/>
      <c r="P147" s="220"/>
      <c r="Q147" s="220"/>
      <c r="R147" s="150"/>
      <c r="T147" s="151" t="s">
        <v>5</v>
      </c>
      <c r="U147" s="41" t="s">
        <v>39</v>
      </c>
      <c r="V147" s="152">
        <v>0.20499999999999999</v>
      </c>
      <c r="W147" s="152">
        <f>V147*K147</f>
        <v>2.2549999999999999</v>
      </c>
      <c r="X147" s="152">
        <v>0</v>
      </c>
      <c r="Y147" s="152">
        <f>X147*K147</f>
        <v>0</v>
      </c>
      <c r="Z147" s="152">
        <v>0</v>
      </c>
      <c r="AA147" s="153">
        <f>Z147*K147</f>
        <v>0</v>
      </c>
      <c r="AR147" s="18" t="s">
        <v>187</v>
      </c>
      <c r="AT147" s="18" t="s">
        <v>183</v>
      </c>
      <c r="AU147" s="18" t="s">
        <v>85</v>
      </c>
      <c r="AY147" s="18" t="s">
        <v>182</v>
      </c>
      <c r="BE147" s="154">
        <f>IF(U147="základní",N147,0)</f>
        <v>0</v>
      </c>
      <c r="BF147" s="154">
        <f>IF(U147="snížená",N147,0)</f>
        <v>0</v>
      </c>
      <c r="BG147" s="154">
        <f>IF(U147="zákl. přenesená",N147,0)</f>
        <v>0</v>
      </c>
      <c r="BH147" s="154">
        <f>IF(U147="sníž. přenesená",N147,0)</f>
        <v>0</v>
      </c>
      <c r="BI147" s="154">
        <f>IF(U147="nulová",N147,0)</f>
        <v>0</v>
      </c>
      <c r="BJ147" s="18" t="s">
        <v>20</v>
      </c>
      <c r="BK147" s="154">
        <f>ROUND(L147*K147,2)</f>
        <v>0</v>
      </c>
      <c r="BL147" s="18" t="s">
        <v>187</v>
      </c>
      <c r="BM147" s="18" t="s">
        <v>1368</v>
      </c>
    </row>
    <row r="148" spans="2:65" s="1" customFormat="1" ht="22.5" customHeight="1">
      <c r="B148" s="145"/>
      <c r="C148" s="146" t="s">
        <v>259</v>
      </c>
      <c r="D148" s="146" t="s">
        <v>183</v>
      </c>
      <c r="E148" s="147" t="s">
        <v>356</v>
      </c>
      <c r="F148" s="219" t="s">
        <v>357</v>
      </c>
      <c r="G148" s="219"/>
      <c r="H148" s="219"/>
      <c r="I148" s="219"/>
      <c r="J148" s="148" t="s">
        <v>248</v>
      </c>
      <c r="K148" s="149">
        <v>0.79900000000000004</v>
      </c>
      <c r="L148" s="220"/>
      <c r="M148" s="220"/>
      <c r="N148" s="220">
        <f>ROUND(L148*K148,2)</f>
        <v>0</v>
      </c>
      <c r="O148" s="220"/>
      <c r="P148" s="220"/>
      <c r="Q148" s="220"/>
      <c r="R148" s="150"/>
      <c r="T148" s="151" t="s">
        <v>5</v>
      </c>
      <c r="U148" s="41" t="s">
        <v>39</v>
      </c>
      <c r="V148" s="152">
        <v>15.231</v>
      </c>
      <c r="W148" s="152">
        <f>V148*K148</f>
        <v>12.169569000000001</v>
      </c>
      <c r="X148" s="152">
        <v>1.0530600000000001</v>
      </c>
      <c r="Y148" s="152">
        <f>X148*K148</f>
        <v>0.84139494000000015</v>
      </c>
      <c r="Z148" s="152">
        <v>0</v>
      </c>
      <c r="AA148" s="153">
        <f>Z148*K148</f>
        <v>0</v>
      </c>
      <c r="AR148" s="18" t="s">
        <v>187</v>
      </c>
      <c r="AT148" s="18" t="s">
        <v>183</v>
      </c>
      <c r="AU148" s="18" t="s">
        <v>85</v>
      </c>
      <c r="AY148" s="18" t="s">
        <v>182</v>
      </c>
      <c r="BE148" s="154">
        <f>IF(U148="základní",N148,0)</f>
        <v>0</v>
      </c>
      <c r="BF148" s="154">
        <f>IF(U148="snížená",N148,0)</f>
        <v>0</v>
      </c>
      <c r="BG148" s="154">
        <f>IF(U148="zákl. přenesená",N148,0)</f>
        <v>0</v>
      </c>
      <c r="BH148" s="154">
        <f>IF(U148="sníž. přenesená",N148,0)</f>
        <v>0</v>
      </c>
      <c r="BI148" s="154">
        <f>IF(U148="nulová",N148,0)</f>
        <v>0</v>
      </c>
      <c r="BJ148" s="18" t="s">
        <v>20</v>
      </c>
      <c r="BK148" s="154">
        <f>ROUND(L148*K148,2)</f>
        <v>0</v>
      </c>
      <c r="BL148" s="18" t="s">
        <v>187</v>
      </c>
      <c r="BM148" s="18" t="s">
        <v>1369</v>
      </c>
    </row>
    <row r="149" spans="2:65" s="10" customFormat="1" ht="29.85" customHeight="1">
      <c r="B149" s="134"/>
      <c r="C149" s="135"/>
      <c r="D149" s="144" t="s">
        <v>155</v>
      </c>
      <c r="E149" s="144"/>
      <c r="F149" s="144"/>
      <c r="G149" s="144"/>
      <c r="H149" s="144"/>
      <c r="I149" s="144"/>
      <c r="J149" s="144"/>
      <c r="K149" s="144"/>
      <c r="L149" s="144"/>
      <c r="M149" s="144"/>
      <c r="N149" s="228">
        <f>BK149</f>
        <v>0</v>
      </c>
      <c r="O149" s="229"/>
      <c r="P149" s="229"/>
      <c r="Q149" s="229"/>
      <c r="R149" s="137"/>
      <c r="T149" s="138"/>
      <c r="U149" s="135"/>
      <c r="V149" s="135"/>
      <c r="W149" s="139">
        <f>W150</f>
        <v>53.980212000000009</v>
      </c>
      <c r="X149" s="135"/>
      <c r="Y149" s="139">
        <f>Y150</f>
        <v>0</v>
      </c>
      <c r="Z149" s="135"/>
      <c r="AA149" s="140">
        <f>AA150</f>
        <v>0</v>
      </c>
      <c r="AR149" s="141" t="s">
        <v>20</v>
      </c>
      <c r="AT149" s="142" t="s">
        <v>73</v>
      </c>
      <c r="AU149" s="142" t="s">
        <v>20</v>
      </c>
      <c r="AY149" s="141" t="s">
        <v>182</v>
      </c>
      <c r="BK149" s="143">
        <f>BK150</f>
        <v>0</v>
      </c>
    </row>
    <row r="150" spans="2:65" s="1" customFormat="1" ht="31.5" customHeight="1">
      <c r="B150" s="145"/>
      <c r="C150" s="146" t="s">
        <v>10</v>
      </c>
      <c r="D150" s="146" t="s">
        <v>183</v>
      </c>
      <c r="E150" s="147" t="s">
        <v>397</v>
      </c>
      <c r="F150" s="219" t="s">
        <v>398</v>
      </c>
      <c r="G150" s="219"/>
      <c r="H150" s="219"/>
      <c r="I150" s="219"/>
      <c r="J150" s="148" t="s">
        <v>248</v>
      </c>
      <c r="K150" s="149">
        <v>162.59100000000001</v>
      </c>
      <c r="L150" s="220"/>
      <c r="M150" s="220"/>
      <c r="N150" s="220">
        <f>ROUND(L150*K150,2)</f>
        <v>0</v>
      </c>
      <c r="O150" s="220"/>
      <c r="P150" s="220"/>
      <c r="Q150" s="220"/>
      <c r="R150" s="150"/>
      <c r="T150" s="151" t="s">
        <v>5</v>
      </c>
      <c r="U150" s="41" t="s">
        <v>39</v>
      </c>
      <c r="V150" s="152">
        <v>0.33200000000000002</v>
      </c>
      <c r="W150" s="152">
        <f>V150*K150</f>
        <v>53.980212000000009</v>
      </c>
      <c r="X150" s="152">
        <v>0</v>
      </c>
      <c r="Y150" s="152">
        <f>X150*K150</f>
        <v>0</v>
      </c>
      <c r="Z150" s="152">
        <v>0</v>
      </c>
      <c r="AA150" s="153">
        <f>Z150*K150</f>
        <v>0</v>
      </c>
      <c r="AR150" s="18" t="s">
        <v>187</v>
      </c>
      <c r="AT150" s="18" t="s">
        <v>183</v>
      </c>
      <c r="AU150" s="18" t="s">
        <v>85</v>
      </c>
      <c r="AY150" s="18" t="s">
        <v>182</v>
      </c>
      <c r="BE150" s="154">
        <f>IF(U150="základní",N150,0)</f>
        <v>0</v>
      </c>
      <c r="BF150" s="154">
        <f>IF(U150="snížená",N150,0)</f>
        <v>0</v>
      </c>
      <c r="BG150" s="154">
        <f>IF(U150="zákl. přenesená",N150,0)</f>
        <v>0</v>
      </c>
      <c r="BH150" s="154">
        <f>IF(U150="sníž. přenesená",N150,0)</f>
        <v>0</v>
      </c>
      <c r="BI150" s="154">
        <f>IF(U150="nulová",N150,0)</f>
        <v>0</v>
      </c>
      <c r="BJ150" s="18" t="s">
        <v>20</v>
      </c>
      <c r="BK150" s="154">
        <f>ROUND(L150*K150,2)</f>
        <v>0</v>
      </c>
      <c r="BL150" s="18" t="s">
        <v>187</v>
      </c>
      <c r="BM150" s="18" t="s">
        <v>1370</v>
      </c>
    </row>
    <row r="151" spans="2:65" s="10" customFormat="1" ht="37.35" customHeight="1">
      <c r="B151" s="134"/>
      <c r="C151" s="135"/>
      <c r="D151" s="136" t="s">
        <v>156</v>
      </c>
      <c r="E151" s="136"/>
      <c r="F151" s="136"/>
      <c r="G151" s="136"/>
      <c r="H151" s="136"/>
      <c r="I151" s="136"/>
      <c r="J151" s="136"/>
      <c r="K151" s="136"/>
      <c r="L151" s="136"/>
      <c r="M151" s="136"/>
      <c r="N151" s="231">
        <f>BK151</f>
        <v>0</v>
      </c>
      <c r="O151" s="232"/>
      <c r="P151" s="232"/>
      <c r="Q151" s="232"/>
      <c r="R151" s="137"/>
      <c r="T151" s="138"/>
      <c r="U151" s="135"/>
      <c r="V151" s="135"/>
      <c r="W151" s="139">
        <f>W152+W158+W164</f>
        <v>43.778232000000003</v>
      </c>
      <c r="X151" s="135"/>
      <c r="Y151" s="139">
        <f>Y152+Y158+Y164</f>
        <v>1.05770458</v>
      </c>
      <c r="Z151" s="135"/>
      <c r="AA151" s="140">
        <f>AA152+AA158+AA164</f>
        <v>0</v>
      </c>
      <c r="AR151" s="141" t="s">
        <v>85</v>
      </c>
      <c r="AT151" s="142" t="s">
        <v>73</v>
      </c>
      <c r="AU151" s="142" t="s">
        <v>74</v>
      </c>
      <c r="AY151" s="141" t="s">
        <v>182</v>
      </c>
      <c r="BK151" s="143">
        <f>BK152+BK158+BK164</f>
        <v>0</v>
      </c>
    </row>
    <row r="152" spans="2:65" s="10" customFormat="1" ht="19.899999999999999" customHeight="1">
      <c r="B152" s="134"/>
      <c r="C152" s="135"/>
      <c r="D152" s="144" t="s">
        <v>157</v>
      </c>
      <c r="E152" s="144"/>
      <c r="F152" s="144"/>
      <c r="G152" s="144"/>
      <c r="H152" s="144"/>
      <c r="I152" s="144"/>
      <c r="J152" s="144"/>
      <c r="K152" s="144"/>
      <c r="L152" s="144"/>
      <c r="M152" s="144"/>
      <c r="N152" s="224">
        <f>BK152</f>
        <v>0</v>
      </c>
      <c r="O152" s="225"/>
      <c r="P152" s="225"/>
      <c r="Q152" s="225"/>
      <c r="R152" s="137"/>
      <c r="T152" s="138"/>
      <c r="U152" s="135"/>
      <c r="V152" s="135"/>
      <c r="W152" s="139">
        <f>SUM(W153:W157)</f>
        <v>11.244274000000001</v>
      </c>
      <c r="X152" s="135"/>
      <c r="Y152" s="139">
        <f>SUM(Y153:Y157)</f>
        <v>0.26329999999999998</v>
      </c>
      <c r="Z152" s="135"/>
      <c r="AA152" s="140">
        <f>SUM(AA153:AA157)</f>
        <v>0</v>
      </c>
      <c r="AR152" s="141" t="s">
        <v>85</v>
      </c>
      <c r="AT152" s="142" t="s">
        <v>73</v>
      </c>
      <c r="AU152" s="142" t="s">
        <v>20</v>
      </c>
      <c r="AY152" s="141" t="s">
        <v>182</v>
      </c>
      <c r="BK152" s="143">
        <f>SUM(BK153:BK157)</f>
        <v>0</v>
      </c>
    </row>
    <row r="153" spans="2:65" s="1" customFormat="1" ht="31.5" customHeight="1">
      <c r="B153" s="145"/>
      <c r="C153" s="146" t="s">
        <v>266</v>
      </c>
      <c r="D153" s="146" t="s">
        <v>183</v>
      </c>
      <c r="E153" s="147" t="s">
        <v>1371</v>
      </c>
      <c r="F153" s="219" t="s">
        <v>1372</v>
      </c>
      <c r="G153" s="219"/>
      <c r="H153" s="219"/>
      <c r="I153" s="219"/>
      <c r="J153" s="148" t="s">
        <v>257</v>
      </c>
      <c r="K153" s="149">
        <v>44</v>
      </c>
      <c r="L153" s="220"/>
      <c r="M153" s="220"/>
      <c r="N153" s="220">
        <f>ROUND(L153*K153,2)</f>
        <v>0</v>
      </c>
      <c r="O153" s="220"/>
      <c r="P153" s="220"/>
      <c r="Q153" s="220"/>
      <c r="R153" s="150"/>
      <c r="T153" s="151" t="s">
        <v>5</v>
      </c>
      <c r="U153" s="41" t="s">
        <v>39</v>
      </c>
      <c r="V153" s="152">
        <v>2.4E-2</v>
      </c>
      <c r="W153" s="152">
        <f>V153*K153</f>
        <v>1.056</v>
      </c>
      <c r="X153" s="152">
        <v>0</v>
      </c>
      <c r="Y153" s="152">
        <f>X153*K153</f>
        <v>0</v>
      </c>
      <c r="Z153" s="152">
        <v>0</v>
      </c>
      <c r="AA153" s="153">
        <f>Z153*K153</f>
        <v>0</v>
      </c>
      <c r="AR153" s="18" t="s">
        <v>241</v>
      </c>
      <c r="AT153" s="18" t="s">
        <v>183</v>
      </c>
      <c r="AU153" s="18" t="s">
        <v>85</v>
      </c>
      <c r="AY153" s="18" t="s">
        <v>182</v>
      </c>
      <c r="BE153" s="154">
        <f>IF(U153="základní",N153,0)</f>
        <v>0</v>
      </c>
      <c r="BF153" s="154">
        <f>IF(U153="snížená",N153,0)</f>
        <v>0</v>
      </c>
      <c r="BG153" s="154">
        <f>IF(U153="zákl. přenesená",N153,0)</f>
        <v>0</v>
      </c>
      <c r="BH153" s="154">
        <f>IF(U153="sníž. přenesená",N153,0)</f>
        <v>0</v>
      </c>
      <c r="BI153" s="154">
        <f>IF(U153="nulová",N153,0)</f>
        <v>0</v>
      </c>
      <c r="BJ153" s="18" t="s">
        <v>20</v>
      </c>
      <c r="BK153" s="154">
        <f>ROUND(L153*K153,2)</f>
        <v>0</v>
      </c>
      <c r="BL153" s="18" t="s">
        <v>241</v>
      </c>
      <c r="BM153" s="18" t="s">
        <v>1373</v>
      </c>
    </row>
    <row r="154" spans="2:65" s="1" customFormat="1" ht="22.5" customHeight="1">
      <c r="B154" s="145"/>
      <c r="C154" s="155" t="s">
        <v>270</v>
      </c>
      <c r="D154" s="155" t="s">
        <v>327</v>
      </c>
      <c r="E154" s="156" t="s">
        <v>1374</v>
      </c>
      <c r="F154" s="226" t="s">
        <v>1375</v>
      </c>
      <c r="G154" s="226"/>
      <c r="H154" s="226"/>
      <c r="I154" s="226"/>
      <c r="J154" s="157" t="s">
        <v>248</v>
      </c>
      <c r="K154" s="158">
        <v>1.7999999999999999E-2</v>
      </c>
      <c r="L154" s="227"/>
      <c r="M154" s="227"/>
      <c r="N154" s="227">
        <f>ROUND(L154*K154,2)</f>
        <v>0</v>
      </c>
      <c r="O154" s="220"/>
      <c r="P154" s="220"/>
      <c r="Q154" s="220"/>
      <c r="R154" s="150"/>
      <c r="T154" s="151" t="s">
        <v>5</v>
      </c>
      <c r="U154" s="41" t="s">
        <v>39</v>
      </c>
      <c r="V154" s="152">
        <v>0</v>
      </c>
      <c r="W154" s="152">
        <f>V154*K154</f>
        <v>0</v>
      </c>
      <c r="X154" s="152">
        <v>1</v>
      </c>
      <c r="Y154" s="152">
        <f>X154*K154</f>
        <v>1.7999999999999999E-2</v>
      </c>
      <c r="Z154" s="152">
        <v>0</v>
      </c>
      <c r="AA154" s="153">
        <f>Z154*K154</f>
        <v>0</v>
      </c>
      <c r="AR154" s="18" t="s">
        <v>306</v>
      </c>
      <c r="AT154" s="18" t="s">
        <v>327</v>
      </c>
      <c r="AU154" s="18" t="s">
        <v>85</v>
      </c>
      <c r="AY154" s="18" t="s">
        <v>182</v>
      </c>
      <c r="BE154" s="154">
        <f>IF(U154="základní",N154,0)</f>
        <v>0</v>
      </c>
      <c r="BF154" s="154">
        <f>IF(U154="snížená",N154,0)</f>
        <v>0</v>
      </c>
      <c r="BG154" s="154">
        <f>IF(U154="zákl. přenesená",N154,0)</f>
        <v>0</v>
      </c>
      <c r="BH154" s="154">
        <f>IF(U154="sníž. přenesená",N154,0)</f>
        <v>0</v>
      </c>
      <c r="BI154" s="154">
        <f>IF(U154="nulová",N154,0)</f>
        <v>0</v>
      </c>
      <c r="BJ154" s="18" t="s">
        <v>20</v>
      </c>
      <c r="BK154" s="154">
        <f>ROUND(L154*K154,2)</f>
        <v>0</v>
      </c>
      <c r="BL154" s="18" t="s">
        <v>241</v>
      </c>
      <c r="BM154" s="18" t="s">
        <v>1376</v>
      </c>
    </row>
    <row r="155" spans="2:65" s="1" customFormat="1" ht="31.5" customHeight="1">
      <c r="B155" s="145"/>
      <c r="C155" s="146" t="s">
        <v>274</v>
      </c>
      <c r="D155" s="146" t="s">
        <v>183</v>
      </c>
      <c r="E155" s="147" t="s">
        <v>1200</v>
      </c>
      <c r="F155" s="219" t="s">
        <v>1201</v>
      </c>
      <c r="G155" s="219"/>
      <c r="H155" s="219"/>
      <c r="I155" s="219"/>
      <c r="J155" s="148" t="s">
        <v>257</v>
      </c>
      <c r="K155" s="149">
        <v>44</v>
      </c>
      <c r="L155" s="220"/>
      <c r="M155" s="220"/>
      <c r="N155" s="220">
        <f>ROUND(L155*K155,2)</f>
        <v>0</v>
      </c>
      <c r="O155" s="220"/>
      <c r="P155" s="220"/>
      <c r="Q155" s="220"/>
      <c r="R155" s="150"/>
      <c r="T155" s="151" t="s">
        <v>5</v>
      </c>
      <c r="U155" s="41" t="s">
        <v>39</v>
      </c>
      <c r="V155" s="152">
        <v>0.222</v>
      </c>
      <c r="W155" s="152">
        <f>V155*K155</f>
        <v>9.7680000000000007</v>
      </c>
      <c r="X155" s="152">
        <v>4.0000000000000002E-4</v>
      </c>
      <c r="Y155" s="152">
        <f>X155*K155</f>
        <v>1.7600000000000001E-2</v>
      </c>
      <c r="Z155" s="152">
        <v>0</v>
      </c>
      <c r="AA155" s="153">
        <f>Z155*K155</f>
        <v>0</v>
      </c>
      <c r="AR155" s="18" t="s">
        <v>241</v>
      </c>
      <c r="AT155" s="18" t="s">
        <v>183</v>
      </c>
      <c r="AU155" s="18" t="s">
        <v>85</v>
      </c>
      <c r="AY155" s="18" t="s">
        <v>182</v>
      </c>
      <c r="BE155" s="154">
        <f>IF(U155="základní",N155,0)</f>
        <v>0</v>
      </c>
      <c r="BF155" s="154">
        <f>IF(U155="snížená",N155,0)</f>
        <v>0</v>
      </c>
      <c r="BG155" s="154">
        <f>IF(U155="zákl. přenesená",N155,0)</f>
        <v>0</v>
      </c>
      <c r="BH155" s="154">
        <f>IF(U155="sníž. přenesená",N155,0)</f>
        <v>0</v>
      </c>
      <c r="BI155" s="154">
        <f>IF(U155="nulová",N155,0)</f>
        <v>0</v>
      </c>
      <c r="BJ155" s="18" t="s">
        <v>20</v>
      </c>
      <c r="BK155" s="154">
        <f>ROUND(L155*K155,2)</f>
        <v>0</v>
      </c>
      <c r="BL155" s="18" t="s">
        <v>241</v>
      </c>
      <c r="BM155" s="18" t="s">
        <v>1377</v>
      </c>
    </row>
    <row r="156" spans="2:65" s="1" customFormat="1" ht="31.5" customHeight="1">
      <c r="B156" s="145"/>
      <c r="C156" s="155" t="s">
        <v>278</v>
      </c>
      <c r="D156" s="155" t="s">
        <v>327</v>
      </c>
      <c r="E156" s="156" t="s">
        <v>1378</v>
      </c>
      <c r="F156" s="226" t="s">
        <v>1379</v>
      </c>
      <c r="G156" s="226"/>
      <c r="H156" s="226"/>
      <c r="I156" s="226"/>
      <c r="J156" s="157" t="s">
        <v>257</v>
      </c>
      <c r="K156" s="158">
        <v>50.6</v>
      </c>
      <c r="L156" s="227"/>
      <c r="M156" s="227"/>
      <c r="N156" s="227">
        <f>ROUND(L156*K156,2)</f>
        <v>0</v>
      </c>
      <c r="O156" s="220"/>
      <c r="P156" s="220"/>
      <c r="Q156" s="220"/>
      <c r="R156" s="150"/>
      <c r="T156" s="151" t="s">
        <v>5</v>
      </c>
      <c r="U156" s="41" t="s">
        <v>39</v>
      </c>
      <c r="V156" s="152">
        <v>0</v>
      </c>
      <c r="W156" s="152">
        <f>V156*K156</f>
        <v>0</v>
      </c>
      <c r="X156" s="152">
        <v>4.4999999999999997E-3</v>
      </c>
      <c r="Y156" s="152">
        <f>X156*K156</f>
        <v>0.22769999999999999</v>
      </c>
      <c r="Z156" s="152">
        <v>0</v>
      </c>
      <c r="AA156" s="153">
        <f>Z156*K156</f>
        <v>0</v>
      </c>
      <c r="AR156" s="18" t="s">
        <v>306</v>
      </c>
      <c r="AT156" s="18" t="s">
        <v>327</v>
      </c>
      <c r="AU156" s="18" t="s">
        <v>85</v>
      </c>
      <c r="AY156" s="18" t="s">
        <v>182</v>
      </c>
      <c r="BE156" s="154">
        <f>IF(U156="základní",N156,0)</f>
        <v>0</v>
      </c>
      <c r="BF156" s="154">
        <f>IF(U156="snížená",N156,0)</f>
        <v>0</v>
      </c>
      <c r="BG156" s="154">
        <f>IF(U156="zákl. přenesená",N156,0)</f>
        <v>0</v>
      </c>
      <c r="BH156" s="154">
        <f>IF(U156="sníž. přenesená",N156,0)</f>
        <v>0</v>
      </c>
      <c r="BI156" s="154">
        <f>IF(U156="nulová",N156,0)</f>
        <v>0</v>
      </c>
      <c r="BJ156" s="18" t="s">
        <v>20</v>
      </c>
      <c r="BK156" s="154">
        <f>ROUND(L156*K156,2)</f>
        <v>0</v>
      </c>
      <c r="BL156" s="18" t="s">
        <v>241</v>
      </c>
      <c r="BM156" s="18" t="s">
        <v>1380</v>
      </c>
    </row>
    <row r="157" spans="2:65" s="1" customFormat="1" ht="31.5" customHeight="1">
      <c r="B157" s="145"/>
      <c r="C157" s="146" t="s">
        <v>282</v>
      </c>
      <c r="D157" s="146" t="s">
        <v>183</v>
      </c>
      <c r="E157" s="147" t="s">
        <v>421</v>
      </c>
      <c r="F157" s="219" t="s">
        <v>422</v>
      </c>
      <c r="G157" s="219"/>
      <c r="H157" s="219"/>
      <c r="I157" s="219"/>
      <c r="J157" s="148" t="s">
        <v>248</v>
      </c>
      <c r="K157" s="149">
        <v>0.26300000000000001</v>
      </c>
      <c r="L157" s="220"/>
      <c r="M157" s="220"/>
      <c r="N157" s="220">
        <f>ROUND(L157*K157,2)</f>
        <v>0</v>
      </c>
      <c r="O157" s="220"/>
      <c r="P157" s="220"/>
      <c r="Q157" s="220"/>
      <c r="R157" s="150"/>
      <c r="T157" s="151" t="s">
        <v>5</v>
      </c>
      <c r="U157" s="41" t="s">
        <v>39</v>
      </c>
      <c r="V157" s="152">
        <v>1.5980000000000001</v>
      </c>
      <c r="W157" s="152">
        <f>V157*K157</f>
        <v>0.42027400000000004</v>
      </c>
      <c r="X157" s="152">
        <v>0</v>
      </c>
      <c r="Y157" s="152">
        <f>X157*K157</f>
        <v>0</v>
      </c>
      <c r="Z157" s="152">
        <v>0</v>
      </c>
      <c r="AA157" s="153">
        <f>Z157*K157</f>
        <v>0</v>
      </c>
      <c r="AR157" s="18" t="s">
        <v>241</v>
      </c>
      <c r="AT157" s="18" t="s">
        <v>183</v>
      </c>
      <c r="AU157" s="18" t="s">
        <v>85</v>
      </c>
      <c r="AY157" s="18" t="s">
        <v>182</v>
      </c>
      <c r="BE157" s="154">
        <f>IF(U157="základní",N157,0)</f>
        <v>0</v>
      </c>
      <c r="BF157" s="154">
        <f>IF(U157="snížená",N157,0)</f>
        <v>0</v>
      </c>
      <c r="BG157" s="154">
        <f>IF(U157="zákl. přenesená",N157,0)</f>
        <v>0</v>
      </c>
      <c r="BH157" s="154">
        <f>IF(U157="sníž. přenesená",N157,0)</f>
        <v>0</v>
      </c>
      <c r="BI157" s="154">
        <f>IF(U157="nulová",N157,0)</f>
        <v>0</v>
      </c>
      <c r="BJ157" s="18" t="s">
        <v>20</v>
      </c>
      <c r="BK157" s="154">
        <f>ROUND(L157*K157,2)</f>
        <v>0</v>
      </c>
      <c r="BL157" s="18" t="s">
        <v>241</v>
      </c>
      <c r="BM157" s="18" t="s">
        <v>1381</v>
      </c>
    </row>
    <row r="158" spans="2:65" s="10" customFormat="1" ht="29.85" customHeight="1">
      <c r="B158" s="134"/>
      <c r="C158" s="135"/>
      <c r="D158" s="144" t="s">
        <v>161</v>
      </c>
      <c r="E158" s="144"/>
      <c r="F158" s="144"/>
      <c r="G158" s="144"/>
      <c r="H158" s="144"/>
      <c r="I158" s="144"/>
      <c r="J158" s="144"/>
      <c r="K158" s="144"/>
      <c r="L158" s="144"/>
      <c r="M158" s="144"/>
      <c r="N158" s="228">
        <f>BK158</f>
        <v>0</v>
      </c>
      <c r="O158" s="229"/>
      <c r="P158" s="229"/>
      <c r="Q158" s="229"/>
      <c r="R158" s="137"/>
      <c r="T158" s="138"/>
      <c r="U158" s="135"/>
      <c r="V158" s="135"/>
      <c r="W158" s="139">
        <f>SUM(W159:W163)</f>
        <v>6.8470640000000014</v>
      </c>
      <c r="X158" s="135"/>
      <c r="Y158" s="139">
        <f>SUM(Y159:Y163)</f>
        <v>7.2410500000000003E-2</v>
      </c>
      <c r="Z158" s="135"/>
      <c r="AA158" s="140">
        <f>SUM(AA159:AA163)</f>
        <v>0</v>
      </c>
      <c r="AR158" s="141" t="s">
        <v>85</v>
      </c>
      <c r="AT158" s="142" t="s">
        <v>73</v>
      </c>
      <c r="AU158" s="142" t="s">
        <v>20</v>
      </c>
      <c r="AY158" s="141" t="s">
        <v>182</v>
      </c>
      <c r="BK158" s="143">
        <f>SUM(BK159:BK163)</f>
        <v>0</v>
      </c>
    </row>
    <row r="159" spans="2:65" s="1" customFormat="1" ht="22.5" customHeight="1">
      <c r="B159" s="145"/>
      <c r="C159" s="146" t="s">
        <v>286</v>
      </c>
      <c r="D159" s="146" t="s">
        <v>183</v>
      </c>
      <c r="E159" s="147" t="s">
        <v>1382</v>
      </c>
      <c r="F159" s="219" t="s">
        <v>1383</v>
      </c>
      <c r="G159" s="219"/>
      <c r="H159" s="219"/>
      <c r="I159" s="219"/>
      <c r="J159" s="148" t="s">
        <v>445</v>
      </c>
      <c r="K159" s="149">
        <v>3</v>
      </c>
      <c r="L159" s="220"/>
      <c r="M159" s="220"/>
      <c r="N159" s="220">
        <f>ROUND(L159*K159,2)</f>
        <v>0</v>
      </c>
      <c r="O159" s="220"/>
      <c r="P159" s="220"/>
      <c r="Q159" s="220"/>
      <c r="R159" s="150"/>
      <c r="T159" s="151" t="s">
        <v>5</v>
      </c>
      <c r="U159" s="41" t="s">
        <v>39</v>
      </c>
      <c r="V159" s="152">
        <v>0</v>
      </c>
      <c r="W159" s="152">
        <f>V159*K159</f>
        <v>0</v>
      </c>
      <c r="X159" s="152">
        <v>0</v>
      </c>
      <c r="Y159" s="152">
        <f>X159*K159</f>
        <v>0</v>
      </c>
      <c r="Z159" s="152">
        <v>0</v>
      </c>
      <c r="AA159" s="153">
        <f>Z159*K159</f>
        <v>0</v>
      </c>
      <c r="AR159" s="18" t="s">
        <v>241</v>
      </c>
      <c r="AT159" s="18" t="s">
        <v>183</v>
      </c>
      <c r="AU159" s="18" t="s">
        <v>85</v>
      </c>
      <c r="AY159" s="18" t="s">
        <v>182</v>
      </c>
      <c r="BE159" s="154">
        <f>IF(U159="základní",N159,0)</f>
        <v>0</v>
      </c>
      <c r="BF159" s="154">
        <f>IF(U159="snížená",N159,0)</f>
        <v>0</v>
      </c>
      <c r="BG159" s="154">
        <f>IF(U159="zákl. přenesená",N159,0)</f>
        <v>0</v>
      </c>
      <c r="BH159" s="154">
        <f>IF(U159="sníž. přenesená",N159,0)</f>
        <v>0</v>
      </c>
      <c r="BI159" s="154">
        <f>IF(U159="nulová",N159,0)</f>
        <v>0</v>
      </c>
      <c r="BJ159" s="18" t="s">
        <v>20</v>
      </c>
      <c r="BK159" s="154">
        <f>ROUND(L159*K159,2)</f>
        <v>0</v>
      </c>
      <c r="BL159" s="18" t="s">
        <v>241</v>
      </c>
      <c r="BM159" s="18" t="s">
        <v>1384</v>
      </c>
    </row>
    <row r="160" spans="2:65" s="1" customFormat="1" ht="22.5" customHeight="1">
      <c r="B160" s="145"/>
      <c r="C160" s="146" t="s">
        <v>290</v>
      </c>
      <c r="D160" s="146" t="s">
        <v>183</v>
      </c>
      <c r="E160" s="147" t="s">
        <v>1385</v>
      </c>
      <c r="F160" s="219" t="s">
        <v>1386</v>
      </c>
      <c r="G160" s="219"/>
      <c r="H160" s="219"/>
      <c r="I160" s="219"/>
      <c r="J160" s="148" t="s">
        <v>445</v>
      </c>
      <c r="K160" s="149">
        <v>18</v>
      </c>
      <c r="L160" s="220"/>
      <c r="M160" s="220"/>
      <c r="N160" s="220">
        <f>ROUND(L160*K160,2)</f>
        <v>0</v>
      </c>
      <c r="O160" s="220"/>
      <c r="P160" s="220"/>
      <c r="Q160" s="220"/>
      <c r="R160" s="150"/>
      <c r="T160" s="151" t="s">
        <v>5</v>
      </c>
      <c r="U160" s="41" t="s">
        <v>39</v>
      </c>
      <c r="V160" s="152">
        <v>0.26500000000000001</v>
      </c>
      <c r="W160" s="152">
        <f>V160*K160</f>
        <v>4.7700000000000005</v>
      </c>
      <c r="X160" s="152">
        <v>3.2212500000000002E-3</v>
      </c>
      <c r="Y160" s="152">
        <f>X160*K160</f>
        <v>5.7982500000000006E-2</v>
      </c>
      <c r="Z160" s="152">
        <v>0</v>
      </c>
      <c r="AA160" s="153">
        <f>Z160*K160</f>
        <v>0</v>
      </c>
      <c r="AR160" s="18" t="s">
        <v>241</v>
      </c>
      <c r="AT160" s="18" t="s">
        <v>183</v>
      </c>
      <c r="AU160" s="18" t="s">
        <v>85</v>
      </c>
      <c r="AY160" s="18" t="s">
        <v>182</v>
      </c>
      <c r="BE160" s="154">
        <f>IF(U160="základní",N160,0)</f>
        <v>0</v>
      </c>
      <c r="BF160" s="154">
        <f>IF(U160="snížená",N160,0)</f>
        <v>0</v>
      </c>
      <c r="BG160" s="154">
        <f>IF(U160="zákl. přenesená",N160,0)</f>
        <v>0</v>
      </c>
      <c r="BH160" s="154">
        <f>IF(U160="sníž. přenesená",N160,0)</f>
        <v>0</v>
      </c>
      <c r="BI160" s="154">
        <f>IF(U160="nulová",N160,0)</f>
        <v>0</v>
      </c>
      <c r="BJ160" s="18" t="s">
        <v>20</v>
      </c>
      <c r="BK160" s="154">
        <f>ROUND(L160*K160,2)</f>
        <v>0</v>
      </c>
      <c r="BL160" s="18" t="s">
        <v>241</v>
      </c>
      <c r="BM160" s="18" t="s">
        <v>1387</v>
      </c>
    </row>
    <row r="161" spans="2:65" s="1" customFormat="1" ht="31.5" customHeight="1">
      <c r="B161" s="145"/>
      <c r="C161" s="146" t="s">
        <v>294</v>
      </c>
      <c r="D161" s="146" t="s">
        <v>183</v>
      </c>
      <c r="E161" s="147" t="s">
        <v>1388</v>
      </c>
      <c r="F161" s="219" t="s">
        <v>1389</v>
      </c>
      <c r="G161" s="219"/>
      <c r="H161" s="219"/>
      <c r="I161" s="219"/>
      <c r="J161" s="148" t="s">
        <v>562</v>
      </c>
      <c r="K161" s="149">
        <v>1</v>
      </c>
      <c r="L161" s="220"/>
      <c r="M161" s="220"/>
      <c r="N161" s="220">
        <f>ROUND(L161*K161,2)</f>
        <v>0</v>
      </c>
      <c r="O161" s="220"/>
      <c r="P161" s="220"/>
      <c r="Q161" s="220"/>
      <c r="R161" s="150"/>
      <c r="T161" s="151" t="s">
        <v>5</v>
      </c>
      <c r="U161" s="41" t="s">
        <v>39</v>
      </c>
      <c r="V161" s="152">
        <v>0.4</v>
      </c>
      <c r="W161" s="152">
        <f>V161*K161</f>
        <v>0.4</v>
      </c>
      <c r="X161" s="152">
        <v>3.1199999999999999E-3</v>
      </c>
      <c r="Y161" s="152">
        <f>X161*K161</f>
        <v>3.1199999999999999E-3</v>
      </c>
      <c r="Z161" s="152">
        <v>0</v>
      </c>
      <c r="AA161" s="153">
        <f>Z161*K161</f>
        <v>0</v>
      </c>
      <c r="AR161" s="18" t="s">
        <v>241</v>
      </c>
      <c r="AT161" s="18" t="s">
        <v>183</v>
      </c>
      <c r="AU161" s="18" t="s">
        <v>85</v>
      </c>
      <c r="AY161" s="18" t="s">
        <v>182</v>
      </c>
      <c r="BE161" s="154">
        <f>IF(U161="základní",N161,0)</f>
        <v>0</v>
      </c>
      <c r="BF161" s="154">
        <f>IF(U161="snížená",N161,0)</f>
        <v>0</v>
      </c>
      <c r="BG161" s="154">
        <f>IF(U161="zákl. přenesená",N161,0)</f>
        <v>0</v>
      </c>
      <c r="BH161" s="154">
        <f>IF(U161="sníž. přenesená",N161,0)</f>
        <v>0</v>
      </c>
      <c r="BI161" s="154">
        <f>IF(U161="nulová",N161,0)</f>
        <v>0</v>
      </c>
      <c r="BJ161" s="18" t="s">
        <v>20</v>
      </c>
      <c r="BK161" s="154">
        <f>ROUND(L161*K161,2)</f>
        <v>0</v>
      </c>
      <c r="BL161" s="18" t="s">
        <v>241</v>
      </c>
      <c r="BM161" s="18" t="s">
        <v>1390</v>
      </c>
    </row>
    <row r="162" spans="2:65" s="1" customFormat="1" ht="31.5" customHeight="1">
      <c r="B162" s="145"/>
      <c r="C162" s="146" t="s">
        <v>298</v>
      </c>
      <c r="D162" s="146" t="s">
        <v>183</v>
      </c>
      <c r="E162" s="147" t="s">
        <v>1391</v>
      </c>
      <c r="F162" s="219" t="s">
        <v>1392</v>
      </c>
      <c r="G162" s="219"/>
      <c r="H162" s="219"/>
      <c r="I162" s="219"/>
      <c r="J162" s="148" t="s">
        <v>445</v>
      </c>
      <c r="K162" s="149">
        <v>4</v>
      </c>
      <c r="L162" s="220"/>
      <c r="M162" s="220"/>
      <c r="N162" s="220">
        <f>ROUND(L162*K162,2)</f>
        <v>0</v>
      </c>
      <c r="O162" s="220"/>
      <c r="P162" s="220"/>
      <c r="Q162" s="220"/>
      <c r="R162" s="150"/>
      <c r="T162" s="151" t="s">
        <v>5</v>
      </c>
      <c r="U162" s="41" t="s">
        <v>39</v>
      </c>
      <c r="V162" s="152">
        <v>0.33400000000000002</v>
      </c>
      <c r="W162" s="152">
        <f>V162*K162</f>
        <v>1.3360000000000001</v>
      </c>
      <c r="X162" s="152">
        <v>2.8270000000000001E-3</v>
      </c>
      <c r="Y162" s="152">
        <f>X162*K162</f>
        <v>1.1308E-2</v>
      </c>
      <c r="Z162" s="152">
        <v>0</v>
      </c>
      <c r="AA162" s="153">
        <f>Z162*K162</f>
        <v>0</v>
      </c>
      <c r="AR162" s="18" t="s">
        <v>241</v>
      </c>
      <c r="AT162" s="18" t="s">
        <v>183</v>
      </c>
      <c r="AU162" s="18" t="s">
        <v>85</v>
      </c>
      <c r="AY162" s="18" t="s">
        <v>182</v>
      </c>
      <c r="BE162" s="154">
        <f>IF(U162="základní",N162,0)</f>
        <v>0</v>
      </c>
      <c r="BF162" s="154">
        <f>IF(U162="snížená",N162,0)</f>
        <v>0</v>
      </c>
      <c r="BG162" s="154">
        <f>IF(U162="zákl. přenesená",N162,0)</f>
        <v>0</v>
      </c>
      <c r="BH162" s="154">
        <f>IF(U162="sníž. přenesená",N162,0)</f>
        <v>0</v>
      </c>
      <c r="BI162" s="154">
        <f>IF(U162="nulová",N162,0)</f>
        <v>0</v>
      </c>
      <c r="BJ162" s="18" t="s">
        <v>20</v>
      </c>
      <c r="BK162" s="154">
        <f>ROUND(L162*K162,2)</f>
        <v>0</v>
      </c>
      <c r="BL162" s="18" t="s">
        <v>241</v>
      </c>
      <c r="BM162" s="18" t="s">
        <v>1393</v>
      </c>
    </row>
    <row r="163" spans="2:65" s="1" customFormat="1" ht="31.5" customHeight="1">
      <c r="B163" s="145"/>
      <c r="C163" s="146" t="s">
        <v>302</v>
      </c>
      <c r="D163" s="146" t="s">
        <v>183</v>
      </c>
      <c r="E163" s="147" t="s">
        <v>1394</v>
      </c>
      <c r="F163" s="219" t="s">
        <v>1395</v>
      </c>
      <c r="G163" s="219"/>
      <c r="H163" s="219"/>
      <c r="I163" s="219"/>
      <c r="J163" s="148" t="s">
        <v>248</v>
      </c>
      <c r="K163" s="149">
        <v>7.1999999999999995E-2</v>
      </c>
      <c r="L163" s="220"/>
      <c r="M163" s="220"/>
      <c r="N163" s="220">
        <f>ROUND(L163*K163,2)</f>
        <v>0</v>
      </c>
      <c r="O163" s="220"/>
      <c r="P163" s="220"/>
      <c r="Q163" s="220"/>
      <c r="R163" s="150"/>
      <c r="T163" s="151" t="s">
        <v>5</v>
      </c>
      <c r="U163" s="41" t="s">
        <v>39</v>
      </c>
      <c r="V163" s="152">
        <v>4.7370000000000001</v>
      </c>
      <c r="W163" s="152">
        <f>V163*K163</f>
        <v>0.34106399999999998</v>
      </c>
      <c r="X163" s="152">
        <v>0</v>
      </c>
      <c r="Y163" s="152">
        <f>X163*K163</f>
        <v>0</v>
      </c>
      <c r="Z163" s="152">
        <v>0</v>
      </c>
      <c r="AA163" s="153">
        <f>Z163*K163</f>
        <v>0</v>
      </c>
      <c r="AR163" s="18" t="s">
        <v>241</v>
      </c>
      <c r="AT163" s="18" t="s">
        <v>183</v>
      </c>
      <c r="AU163" s="18" t="s">
        <v>85</v>
      </c>
      <c r="AY163" s="18" t="s">
        <v>182</v>
      </c>
      <c r="BE163" s="154">
        <f>IF(U163="základní",N163,0)</f>
        <v>0</v>
      </c>
      <c r="BF163" s="154">
        <f>IF(U163="snížená",N163,0)</f>
        <v>0</v>
      </c>
      <c r="BG163" s="154">
        <f>IF(U163="zákl. přenesená",N163,0)</f>
        <v>0</v>
      </c>
      <c r="BH163" s="154">
        <f>IF(U163="sníž. přenesená",N163,0)</f>
        <v>0</v>
      </c>
      <c r="BI163" s="154">
        <f>IF(U163="nulová",N163,0)</f>
        <v>0</v>
      </c>
      <c r="BJ163" s="18" t="s">
        <v>20</v>
      </c>
      <c r="BK163" s="154">
        <f>ROUND(L163*K163,2)</f>
        <v>0</v>
      </c>
      <c r="BL163" s="18" t="s">
        <v>241</v>
      </c>
      <c r="BM163" s="18" t="s">
        <v>1396</v>
      </c>
    </row>
    <row r="164" spans="2:65" s="10" customFormat="1" ht="29.85" customHeight="1">
      <c r="B164" s="134"/>
      <c r="C164" s="135"/>
      <c r="D164" s="144" t="s">
        <v>163</v>
      </c>
      <c r="E164" s="144"/>
      <c r="F164" s="144"/>
      <c r="G164" s="144"/>
      <c r="H164" s="144"/>
      <c r="I164" s="144"/>
      <c r="J164" s="144"/>
      <c r="K164" s="144"/>
      <c r="L164" s="144"/>
      <c r="M164" s="144"/>
      <c r="N164" s="228">
        <f>BK164</f>
        <v>0</v>
      </c>
      <c r="O164" s="229"/>
      <c r="P164" s="229"/>
      <c r="Q164" s="229"/>
      <c r="R164" s="137"/>
      <c r="T164" s="138"/>
      <c r="U164" s="135"/>
      <c r="V164" s="135"/>
      <c r="W164" s="139">
        <f>SUM(W165:W168)</f>
        <v>25.686894000000002</v>
      </c>
      <c r="X164" s="135"/>
      <c r="Y164" s="139">
        <f>SUM(Y165:Y168)</f>
        <v>0.72199407999999998</v>
      </c>
      <c r="Z164" s="135"/>
      <c r="AA164" s="140">
        <f>SUM(AA165:AA168)</f>
        <v>0</v>
      </c>
      <c r="AR164" s="141" t="s">
        <v>85</v>
      </c>
      <c r="AT164" s="142" t="s">
        <v>73</v>
      </c>
      <c r="AU164" s="142" t="s">
        <v>20</v>
      </c>
      <c r="AY164" s="141" t="s">
        <v>182</v>
      </c>
      <c r="BK164" s="143">
        <f>SUM(BK165:BK168)</f>
        <v>0</v>
      </c>
    </row>
    <row r="165" spans="2:65" s="1" customFormat="1" ht="22.5" customHeight="1">
      <c r="B165" s="145"/>
      <c r="C165" s="146" t="s">
        <v>306</v>
      </c>
      <c r="D165" s="146" t="s">
        <v>183</v>
      </c>
      <c r="E165" s="147" t="s">
        <v>577</v>
      </c>
      <c r="F165" s="219" t="s">
        <v>1397</v>
      </c>
      <c r="G165" s="219"/>
      <c r="H165" s="219"/>
      <c r="I165" s="219"/>
      <c r="J165" s="148" t="s">
        <v>386</v>
      </c>
      <c r="K165" s="149">
        <v>710.14</v>
      </c>
      <c r="L165" s="220"/>
      <c r="M165" s="220"/>
      <c r="N165" s="220">
        <f>ROUND(L165*K165,2)</f>
        <v>0</v>
      </c>
      <c r="O165" s="220"/>
      <c r="P165" s="220"/>
      <c r="Q165" s="220"/>
      <c r="R165" s="150"/>
      <c r="T165" s="151" t="s">
        <v>5</v>
      </c>
      <c r="U165" s="41" t="s">
        <v>39</v>
      </c>
      <c r="V165" s="152">
        <v>0</v>
      </c>
      <c r="W165" s="152">
        <f>V165*K165</f>
        <v>0</v>
      </c>
      <c r="X165" s="152">
        <v>1E-3</v>
      </c>
      <c r="Y165" s="152">
        <f>X165*K165</f>
        <v>0.71013999999999999</v>
      </c>
      <c r="Z165" s="152">
        <v>0</v>
      </c>
      <c r="AA165" s="153">
        <f>Z165*K165</f>
        <v>0</v>
      </c>
      <c r="AR165" s="18" t="s">
        <v>241</v>
      </c>
      <c r="AT165" s="18" t="s">
        <v>183</v>
      </c>
      <c r="AU165" s="18" t="s">
        <v>85</v>
      </c>
      <c r="AY165" s="18" t="s">
        <v>182</v>
      </c>
      <c r="BE165" s="154">
        <f>IF(U165="základní",N165,0)</f>
        <v>0</v>
      </c>
      <c r="BF165" s="154">
        <f>IF(U165="snížená",N165,0)</f>
        <v>0</v>
      </c>
      <c r="BG165" s="154">
        <f>IF(U165="zákl. přenesená",N165,0)</f>
        <v>0</v>
      </c>
      <c r="BH165" s="154">
        <f>IF(U165="sníž. přenesená",N165,0)</f>
        <v>0</v>
      </c>
      <c r="BI165" s="154">
        <f>IF(U165="nulová",N165,0)</f>
        <v>0</v>
      </c>
      <c r="BJ165" s="18" t="s">
        <v>20</v>
      </c>
      <c r="BK165" s="154">
        <f>ROUND(L165*K165,2)</f>
        <v>0</v>
      </c>
      <c r="BL165" s="18" t="s">
        <v>241</v>
      </c>
      <c r="BM165" s="18" t="s">
        <v>1398</v>
      </c>
    </row>
    <row r="166" spans="2:65" s="1" customFormat="1" ht="31.5" customHeight="1">
      <c r="B166" s="145"/>
      <c r="C166" s="146" t="s">
        <v>310</v>
      </c>
      <c r="D166" s="146" t="s">
        <v>183</v>
      </c>
      <c r="E166" s="147" t="s">
        <v>1399</v>
      </c>
      <c r="F166" s="219" t="s">
        <v>1400</v>
      </c>
      <c r="G166" s="219"/>
      <c r="H166" s="219"/>
      <c r="I166" s="219"/>
      <c r="J166" s="148" t="s">
        <v>257</v>
      </c>
      <c r="K166" s="149">
        <v>42.335999999999999</v>
      </c>
      <c r="L166" s="220"/>
      <c r="M166" s="220"/>
      <c r="N166" s="220">
        <f>ROUND(L166*K166,2)</f>
        <v>0</v>
      </c>
      <c r="O166" s="220"/>
      <c r="P166" s="220"/>
      <c r="Q166" s="220"/>
      <c r="R166" s="150"/>
      <c r="T166" s="151" t="s">
        <v>5</v>
      </c>
      <c r="U166" s="41" t="s">
        <v>39</v>
      </c>
      <c r="V166" s="152">
        <v>0.55000000000000004</v>
      </c>
      <c r="W166" s="152">
        <f>V166*K166</f>
        <v>23.284800000000001</v>
      </c>
      <c r="X166" s="152">
        <v>2.7999999999999998E-4</v>
      </c>
      <c r="Y166" s="152">
        <f>X166*K166</f>
        <v>1.1854079999999998E-2</v>
      </c>
      <c r="Z166" s="152">
        <v>0</v>
      </c>
      <c r="AA166" s="153">
        <f>Z166*K166</f>
        <v>0</v>
      </c>
      <c r="AR166" s="18" t="s">
        <v>241</v>
      </c>
      <c r="AT166" s="18" t="s">
        <v>183</v>
      </c>
      <c r="AU166" s="18" t="s">
        <v>85</v>
      </c>
      <c r="AY166" s="18" t="s">
        <v>182</v>
      </c>
      <c r="BE166" s="154">
        <f>IF(U166="základní",N166,0)</f>
        <v>0</v>
      </c>
      <c r="BF166" s="154">
        <f>IF(U166="snížená",N166,0)</f>
        <v>0</v>
      </c>
      <c r="BG166" s="154">
        <f>IF(U166="zákl. přenesená",N166,0)</f>
        <v>0</v>
      </c>
      <c r="BH166" s="154">
        <f>IF(U166="sníž. přenesená",N166,0)</f>
        <v>0</v>
      </c>
      <c r="BI166" s="154">
        <f>IF(U166="nulová",N166,0)</f>
        <v>0</v>
      </c>
      <c r="BJ166" s="18" t="s">
        <v>20</v>
      </c>
      <c r="BK166" s="154">
        <f>ROUND(L166*K166,2)</f>
        <v>0</v>
      </c>
      <c r="BL166" s="18" t="s">
        <v>241</v>
      </c>
      <c r="BM166" s="18" t="s">
        <v>1401</v>
      </c>
    </row>
    <row r="167" spans="2:65" s="1" customFormat="1" ht="31.5" customHeight="1">
      <c r="B167" s="145"/>
      <c r="C167" s="155" t="s">
        <v>314</v>
      </c>
      <c r="D167" s="155" t="s">
        <v>327</v>
      </c>
      <c r="E167" s="156" t="s">
        <v>1402</v>
      </c>
      <c r="F167" s="226" t="s">
        <v>1403</v>
      </c>
      <c r="G167" s="226"/>
      <c r="H167" s="226"/>
      <c r="I167" s="226"/>
      <c r="J167" s="157" t="s">
        <v>257</v>
      </c>
      <c r="K167" s="158">
        <v>46.57</v>
      </c>
      <c r="L167" s="227"/>
      <c r="M167" s="227"/>
      <c r="N167" s="227">
        <f>ROUND(L167*K167,2)</f>
        <v>0</v>
      </c>
      <c r="O167" s="220"/>
      <c r="P167" s="220"/>
      <c r="Q167" s="220"/>
      <c r="R167" s="150"/>
      <c r="T167" s="151" t="s">
        <v>5</v>
      </c>
      <c r="U167" s="41" t="s">
        <v>39</v>
      </c>
      <c r="V167" s="152">
        <v>0</v>
      </c>
      <c r="W167" s="152">
        <f>V167*K167</f>
        <v>0</v>
      </c>
      <c r="X167" s="152">
        <v>0</v>
      </c>
      <c r="Y167" s="152">
        <f>X167*K167</f>
        <v>0</v>
      </c>
      <c r="Z167" s="152">
        <v>0</v>
      </c>
      <c r="AA167" s="153">
        <f>Z167*K167</f>
        <v>0</v>
      </c>
      <c r="AR167" s="18" t="s">
        <v>306</v>
      </c>
      <c r="AT167" s="18" t="s">
        <v>327</v>
      </c>
      <c r="AU167" s="18" t="s">
        <v>85</v>
      </c>
      <c r="AY167" s="18" t="s">
        <v>182</v>
      </c>
      <c r="BE167" s="154">
        <f>IF(U167="základní",N167,0)</f>
        <v>0</v>
      </c>
      <c r="BF167" s="154">
        <f>IF(U167="snížená",N167,0)</f>
        <v>0</v>
      </c>
      <c r="BG167" s="154">
        <f>IF(U167="zákl. přenesená",N167,0)</f>
        <v>0</v>
      </c>
      <c r="BH167" s="154">
        <f>IF(U167="sníž. přenesená",N167,0)</f>
        <v>0</v>
      </c>
      <c r="BI167" s="154">
        <f>IF(U167="nulová",N167,0)</f>
        <v>0</v>
      </c>
      <c r="BJ167" s="18" t="s">
        <v>20</v>
      </c>
      <c r="BK167" s="154">
        <f>ROUND(L167*K167,2)</f>
        <v>0</v>
      </c>
      <c r="BL167" s="18" t="s">
        <v>241</v>
      </c>
      <c r="BM167" s="18" t="s">
        <v>1404</v>
      </c>
    </row>
    <row r="168" spans="2:65" s="1" customFormat="1" ht="31.5" customHeight="1">
      <c r="B168" s="145"/>
      <c r="C168" s="146" t="s">
        <v>318</v>
      </c>
      <c r="D168" s="146" t="s">
        <v>183</v>
      </c>
      <c r="E168" s="147" t="s">
        <v>1405</v>
      </c>
      <c r="F168" s="219" t="s">
        <v>1406</v>
      </c>
      <c r="G168" s="219"/>
      <c r="H168" s="219"/>
      <c r="I168" s="219"/>
      <c r="J168" s="148" t="s">
        <v>248</v>
      </c>
      <c r="K168" s="149">
        <v>0.72199999999999998</v>
      </c>
      <c r="L168" s="220"/>
      <c r="M168" s="220"/>
      <c r="N168" s="220">
        <f>ROUND(L168*K168,2)</f>
        <v>0</v>
      </c>
      <c r="O168" s="220"/>
      <c r="P168" s="220"/>
      <c r="Q168" s="220"/>
      <c r="R168" s="150"/>
      <c r="T168" s="151" t="s">
        <v>5</v>
      </c>
      <c r="U168" s="41" t="s">
        <v>39</v>
      </c>
      <c r="V168" s="152">
        <v>3.327</v>
      </c>
      <c r="W168" s="152">
        <f>V168*K168</f>
        <v>2.402094</v>
      </c>
      <c r="X168" s="152">
        <v>0</v>
      </c>
      <c r="Y168" s="152">
        <f>X168*K168</f>
        <v>0</v>
      </c>
      <c r="Z168" s="152">
        <v>0</v>
      </c>
      <c r="AA168" s="153">
        <f>Z168*K168</f>
        <v>0</v>
      </c>
      <c r="AR168" s="18" t="s">
        <v>241</v>
      </c>
      <c r="AT168" s="18" t="s">
        <v>183</v>
      </c>
      <c r="AU168" s="18" t="s">
        <v>85</v>
      </c>
      <c r="AY168" s="18" t="s">
        <v>182</v>
      </c>
      <c r="BE168" s="154">
        <f>IF(U168="základní",N168,0)</f>
        <v>0</v>
      </c>
      <c r="BF168" s="154">
        <f>IF(U168="snížená",N168,0)</f>
        <v>0</v>
      </c>
      <c r="BG168" s="154">
        <f>IF(U168="zákl. přenesená",N168,0)</f>
        <v>0</v>
      </c>
      <c r="BH168" s="154">
        <f>IF(U168="sníž. přenesená",N168,0)</f>
        <v>0</v>
      </c>
      <c r="BI168" s="154">
        <f>IF(U168="nulová",N168,0)</f>
        <v>0</v>
      </c>
      <c r="BJ168" s="18" t="s">
        <v>20</v>
      </c>
      <c r="BK168" s="154">
        <f>ROUND(L168*K168,2)</f>
        <v>0</v>
      </c>
      <c r="BL168" s="18" t="s">
        <v>241</v>
      </c>
      <c r="BM168" s="18" t="s">
        <v>1407</v>
      </c>
    </row>
    <row r="169" spans="2:65" s="10" customFormat="1" ht="37.35" customHeight="1">
      <c r="B169" s="134"/>
      <c r="C169" s="135"/>
      <c r="D169" s="136" t="s">
        <v>165</v>
      </c>
      <c r="E169" s="136"/>
      <c r="F169" s="136"/>
      <c r="G169" s="136"/>
      <c r="H169" s="136"/>
      <c r="I169" s="136"/>
      <c r="J169" s="136"/>
      <c r="K169" s="136"/>
      <c r="L169" s="136"/>
      <c r="M169" s="136"/>
      <c r="N169" s="231">
        <f>BK169</f>
        <v>0</v>
      </c>
      <c r="O169" s="232"/>
      <c r="P169" s="232"/>
      <c r="Q169" s="232"/>
      <c r="R169" s="137"/>
      <c r="T169" s="138"/>
      <c r="U169" s="135"/>
      <c r="V169" s="135"/>
      <c r="W169" s="139">
        <f>W170</f>
        <v>0</v>
      </c>
      <c r="X169" s="135"/>
      <c r="Y169" s="139">
        <f>Y170</f>
        <v>0</v>
      </c>
      <c r="Z169" s="135"/>
      <c r="AA169" s="140">
        <f>AA170</f>
        <v>0</v>
      </c>
      <c r="AR169" s="141" t="s">
        <v>199</v>
      </c>
      <c r="AT169" s="142" t="s">
        <v>73</v>
      </c>
      <c r="AU169" s="142" t="s">
        <v>74</v>
      </c>
      <c r="AY169" s="141" t="s">
        <v>182</v>
      </c>
      <c r="BK169" s="143">
        <f>BK170</f>
        <v>0</v>
      </c>
    </row>
    <row r="170" spans="2:65" s="10" customFormat="1" ht="19.899999999999999" customHeight="1">
      <c r="B170" s="134"/>
      <c r="C170" s="135"/>
      <c r="D170" s="144" t="s">
        <v>166</v>
      </c>
      <c r="E170" s="144"/>
      <c r="F170" s="144"/>
      <c r="G170" s="144"/>
      <c r="H170" s="144"/>
      <c r="I170" s="144"/>
      <c r="J170" s="144"/>
      <c r="K170" s="144"/>
      <c r="L170" s="144"/>
      <c r="M170" s="144"/>
      <c r="N170" s="224">
        <f>BK170</f>
        <v>0</v>
      </c>
      <c r="O170" s="225"/>
      <c r="P170" s="225"/>
      <c r="Q170" s="225"/>
      <c r="R170" s="137"/>
      <c r="T170" s="138"/>
      <c r="U170" s="135"/>
      <c r="V170" s="135"/>
      <c r="W170" s="139">
        <f>W171</f>
        <v>0</v>
      </c>
      <c r="X170" s="135"/>
      <c r="Y170" s="139">
        <f>Y171</f>
        <v>0</v>
      </c>
      <c r="Z170" s="135"/>
      <c r="AA170" s="140">
        <f>AA171</f>
        <v>0</v>
      </c>
      <c r="AR170" s="141" t="s">
        <v>199</v>
      </c>
      <c r="AT170" s="142" t="s">
        <v>73</v>
      </c>
      <c r="AU170" s="142" t="s">
        <v>20</v>
      </c>
      <c r="AY170" s="141" t="s">
        <v>182</v>
      </c>
      <c r="BK170" s="143">
        <f>BK171</f>
        <v>0</v>
      </c>
    </row>
    <row r="171" spans="2:65" s="1" customFormat="1" ht="22.5" customHeight="1">
      <c r="B171" s="145"/>
      <c r="C171" s="146" t="s">
        <v>322</v>
      </c>
      <c r="D171" s="146" t="s">
        <v>183</v>
      </c>
      <c r="E171" s="147" t="s">
        <v>616</v>
      </c>
      <c r="F171" s="219" t="s">
        <v>617</v>
      </c>
      <c r="G171" s="219"/>
      <c r="H171" s="219"/>
      <c r="I171" s="219"/>
      <c r="J171" s="148" t="s">
        <v>528</v>
      </c>
      <c r="K171" s="149">
        <v>2.5</v>
      </c>
      <c r="L171" s="220"/>
      <c r="M171" s="220"/>
      <c r="N171" s="220">
        <f>ROUND(L171*K171,2)</f>
        <v>0</v>
      </c>
      <c r="O171" s="220"/>
      <c r="P171" s="220"/>
      <c r="Q171" s="220"/>
      <c r="R171" s="150"/>
      <c r="T171" s="151" t="s">
        <v>5</v>
      </c>
      <c r="U171" s="159" t="s">
        <v>39</v>
      </c>
      <c r="V171" s="160">
        <v>0</v>
      </c>
      <c r="W171" s="160">
        <f>V171*K171</f>
        <v>0</v>
      </c>
      <c r="X171" s="160">
        <v>0</v>
      </c>
      <c r="Y171" s="160">
        <f>X171*K171</f>
        <v>0</v>
      </c>
      <c r="Z171" s="160">
        <v>0</v>
      </c>
      <c r="AA171" s="161">
        <f>Z171*K171</f>
        <v>0</v>
      </c>
      <c r="AR171" s="18" t="s">
        <v>618</v>
      </c>
      <c r="AT171" s="18" t="s">
        <v>183</v>
      </c>
      <c r="AU171" s="18" t="s">
        <v>85</v>
      </c>
      <c r="AY171" s="18" t="s">
        <v>182</v>
      </c>
      <c r="BE171" s="154">
        <f>IF(U171="základní",N171,0)</f>
        <v>0</v>
      </c>
      <c r="BF171" s="154">
        <f>IF(U171="snížená",N171,0)</f>
        <v>0</v>
      </c>
      <c r="BG171" s="154">
        <f>IF(U171="zákl. přenesená",N171,0)</f>
        <v>0</v>
      </c>
      <c r="BH171" s="154">
        <f>IF(U171="sníž. přenesená",N171,0)</f>
        <v>0</v>
      </c>
      <c r="BI171" s="154">
        <f>IF(U171="nulová",N171,0)</f>
        <v>0</v>
      </c>
      <c r="BJ171" s="18" t="s">
        <v>20</v>
      </c>
      <c r="BK171" s="154">
        <f>ROUND(L171*K171,2)</f>
        <v>0</v>
      </c>
      <c r="BL171" s="18" t="s">
        <v>618</v>
      </c>
      <c r="BM171" s="18" t="s">
        <v>1408</v>
      </c>
    </row>
    <row r="172" spans="2:65" s="1" customFormat="1" ht="6.95" customHeight="1">
      <c r="B172" s="56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8"/>
    </row>
  </sheetData>
  <mergeCells count="186">
    <mergeCell ref="H1:K1"/>
    <mergeCell ref="S2:AC2"/>
    <mergeCell ref="F168:I168"/>
    <mergeCell ref="L168:M168"/>
    <mergeCell ref="N168:Q168"/>
    <mergeCell ref="F171:I171"/>
    <mergeCell ref="L171:M171"/>
    <mergeCell ref="N171:Q171"/>
    <mergeCell ref="N123:Q123"/>
    <mergeCell ref="N124:Q124"/>
    <mergeCell ref="N125:Q125"/>
    <mergeCell ref="N133:Q133"/>
    <mergeCell ref="N139:Q139"/>
    <mergeCell ref="N144:Q144"/>
    <mergeCell ref="N149:Q149"/>
    <mergeCell ref="N151:Q151"/>
    <mergeCell ref="N152:Q152"/>
    <mergeCell ref="N158:Q158"/>
    <mergeCell ref="N164:Q164"/>
    <mergeCell ref="N169:Q169"/>
    <mergeCell ref="N170:Q170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57:I157"/>
    <mergeCell ref="L157:M157"/>
    <mergeCell ref="N157:Q157"/>
    <mergeCell ref="F159:I159"/>
    <mergeCell ref="L159:M159"/>
    <mergeCell ref="N159:Q159"/>
    <mergeCell ref="F160:I160"/>
    <mergeCell ref="L160:M160"/>
    <mergeCell ref="N160:Q160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48:I148"/>
    <mergeCell ref="L148:M148"/>
    <mergeCell ref="N148:Q148"/>
    <mergeCell ref="F150:I150"/>
    <mergeCell ref="L150:M150"/>
    <mergeCell ref="N150:Q150"/>
    <mergeCell ref="F153:I153"/>
    <mergeCell ref="L153:M153"/>
    <mergeCell ref="N153:Q153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37:I137"/>
    <mergeCell ref="L137:M137"/>
    <mergeCell ref="N137:Q137"/>
    <mergeCell ref="F138:I138"/>
    <mergeCell ref="L138:M138"/>
    <mergeCell ref="N138:Q138"/>
    <mergeCell ref="F140:I140"/>
    <mergeCell ref="L140:M140"/>
    <mergeCell ref="N140:Q140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15:P115"/>
    <mergeCell ref="M117:P117"/>
    <mergeCell ref="M119:Q119"/>
    <mergeCell ref="M120:Q120"/>
    <mergeCell ref="F122:I122"/>
    <mergeCell ref="L122:M122"/>
    <mergeCell ref="N122:Q122"/>
    <mergeCell ref="F126:I126"/>
    <mergeCell ref="L126:M126"/>
    <mergeCell ref="N126:Q126"/>
    <mergeCell ref="N98:Q98"/>
    <mergeCell ref="N99:Q99"/>
    <mergeCell ref="N100:Q100"/>
    <mergeCell ref="N101:Q101"/>
    <mergeCell ref="N103:Q103"/>
    <mergeCell ref="L105:Q105"/>
    <mergeCell ref="C111:Q111"/>
    <mergeCell ref="F113:P113"/>
    <mergeCell ref="F114:P114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hyperlinks>
    <hyperlink ref="F1:G1" location="C2" display="1) Krycí list rozpočtu"/>
    <hyperlink ref="H1:K1" location="C87" display="2) Rekapitulace rozpočtu"/>
    <hyperlink ref="L1" location="C122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24</vt:i4>
      </vt:variant>
    </vt:vector>
  </HeadingPairs>
  <TitlesOfParts>
    <vt:vector size="36" baseType="lpstr">
      <vt:lpstr>Rekapitulace stavby</vt:lpstr>
      <vt:lpstr>SO 01-1 - Stavební náklady</vt:lpstr>
      <vt:lpstr>SO 01-2 - Technologie</vt:lpstr>
      <vt:lpstr>SO 01-3 - Elektroinstalac...</vt:lpstr>
      <vt:lpstr>SO 02-1 - Stavební náklady</vt:lpstr>
      <vt:lpstr>SO 03-1 - Stavební náklady</vt:lpstr>
      <vt:lpstr>SO 03-2 - Výdejní plocha ...</vt:lpstr>
      <vt:lpstr>SO 03-3 - Technologie</vt:lpstr>
      <vt:lpstr>SO 04-1 - Stavební náklady</vt:lpstr>
      <vt:lpstr>SO 04-2 - Technologie</vt:lpstr>
      <vt:lpstr>SO 05-1 - Stavební náklady</vt:lpstr>
      <vt:lpstr>SO 06-3 - Kravín</vt:lpstr>
      <vt:lpstr>'Rekapitulace stavby'!Názvy_tisku</vt:lpstr>
      <vt:lpstr>'SO 01-1 - Stavební náklady'!Názvy_tisku</vt:lpstr>
      <vt:lpstr>'SO 01-2 - Technologie'!Názvy_tisku</vt:lpstr>
      <vt:lpstr>'SO 01-3 - Elektroinstalac...'!Názvy_tisku</vt:lpstr>
      <vt:lpstr>'SO 02-1 - Stavební náklady'!Názvy_tisku</vt:lpstr>
      <vt:lpstr>'SO 03-1 - Stavební náklady'!Názvy_tisku</vt:lpstr>
      <vt:lpstr>'SO 03-2 - Výdejní plocha ...'!Názvy_tisku</vt:lpstr>
      <vt:lpstr>'SO 03-3 - Technologie'!Názvy_tisku</vt:lpstr>
      <vt:lpstr>'SO 04-1 - Stavební náklady'!Názvy_tisku</vt:lpstr>
      <vt:lpstr>'SO 04-2 - Technologie'!Názvy_tisku</vt:lpstr>
      <vt:lpstr>'SO 05-1 - Stavební náklady'!Názvy_tisku</vt:lpstr>
      <vt:lpstr>'SO 06-3 - Kravín'!Názvy_tisku</vt:lpstr>
      <vt:lpstr>'Rekapitulace stavby'!Oblast_tisku</vt:lpstr>
      <vt:lpstr>'SO 01-1 - Stavební náklady'!Oblast_tisku</vt:lpstr>
      <vt:lpstr>'SO 01-2 - Technologie'!Oblast_tisku</vt:lpstr>
      <vt:lpstr>'SO 01-3 - Elektroinstalac...'!Oblast_tisku</vt:lpstr>
      <vt:lpstr>'SO 02-1 - Stavební náklady'!Oblast_tisku</vt:lpstr>
      <vt:lpstr>'SO 03-1 - Stavební náklady'!Oblast_tisku</vt:lpstr>
      <vt:lpstr>'SO 03-2 - Výdejní plocha ...'!Oblast_tisku</vt:lpstr>
      <vt:lpstr>'SO 03-3 - Technologie'!Oblast_tisku</vt:lpstr>
      <vt:lpstr>'SO 04-1 - Stavební náklady'!Oblast_tisku</vt:lpstr>
      <vt:lpstr>'SO 04-2 - Technologie'!Oblast_tisku</vt:lpstr>
      <vt:lpstr>'SO 05-1 - Stavební náklady'!Oblast_tisku</vt:lpstr>
      <vt:lpstr>'SO 06-3 - Kravín'!Oblast_tisku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Horák</dc:creator>
  <cp:lastModifiedBy>Jana Skálová</cp:lastModifiedBy>
  <dcterms:created xsi:type="dcterms:W3CDTF">2017-03-22T15:03:21Z</dcterms:created>
  <dcterms:modified xsi:type="dcterms:W3CDTF">2017-03-23T08:35:34Z</dcterms:modified>
</cp:coreProperties>
</file>