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DOTACE\SZIF2014-2020\10.KOLO\ŽADATELÉ\KARSIT AGRO\ZPRACOVÁNÍ\VŘ\Příjmový koš\"/>
    </mc:Choice>
  </mc:AlternateContent>
  <xr:revisionPtr revIDLastSave="0" documentId="13_ncr:1_{2D5FE3B6-EC4D-47CF-BEA8-27EF9083510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Rekapitulace!$G$16</definedName>
    <definedName name="Dodavka0">Položky!#REF!</definedName>
    <definedName name="HSV">Rekapitulace!$E$16</definedName>
    <definedName name="HSV0">Položky!#REF!</definedName>
    <definedName name="HZS">Rekapitulace!$I$16</definedName>
    <definedName name="HZS0">Položky!#REF!</definedName>
    <definedName name="JKSO">'Krycí list'!$G$2</definedName>
    <definedName name="MJ">'Krycí list'!$G$5</definedName>
    <definedName name="Mont">Rekapitulace!$H$16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Položky!$A$1:$K$64</definedName>
    <definedName name="_xlnm.Print_Area" localSheetId="1">Rekapitulace!$A$1:$I$30</definedName>
    <definedName name="PocetMJ">'Krycí list'!$G$6</definedName>
    <definedName name="Poznamka">'Krycí list'!$B$37</definedName>
    <definedName name="Projektant">'Krycí list'!$C$8</definedName>
    <definedName name="PSV">Rekapitulace!$F$16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CH">Položky!$I$6</definedName>
    <definedName name="SloupecJC">Položky!$F$6</definedName>
    <definedName name="SloupecJH">Položky!$H$6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Rekapitulace!$H$29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91029"/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BG62" i="3"/>
  <c r="BF62" i="3"/>
  <c r="BE62" i="3"/>
  <c r="BD62" i="3"/>
  <c r="K62" i="3"/>
  <c r="I62" i="3"/>
  <c r="G62" i="3"/>
  <c r="BC62" i="3" s="1"/>
  <c r="BG61" i="3"/>
  <c r="BF61" i="3"/>
  <c r="BE61" i="3"/>
  <c r="BD61" i="3"/>
  <c r="K61" i="3"/>
  <c r="I61" i="3"/>
  <c r="G61" i="3"/>
  <c r="BC61" i="3" s="1"/>
  <c r="BG60" i="3"/>
  <c r="BF60" i="3"/>
  <c r="BE60" i="3"/>
  <c r="BD60" i="3"/>
  <c r="K60" i="3"/>
  <c r="I60" i="3"/>
  <c r="G60" i="3"/>
  <c r="BC60" i="3" s="1"/>
  <c r="BG59" i="3"/>
  <c r="BF59" i="3"/>
  <c r="BE59" i="3"/>
  <c r="BD59" i="3"/>
  <c r="BD63" i="3" s="1"/>
  <c r="F15" i="2" s="1"/>
  <c r="K59" i="3"/>
  <c r="K63" i="3" s="1"/>
  <c r="I59" i="3"/>
  <c r="G59" i="3"/>
  <c r="BC59" i="3" s="1"/>
  <c r="B15" i="2"/>
  <c r="A15" i="2"/>
  <c r="C63" i="3"/>
  <c r="BG55" i="3"/>
  <c r="BG57" i="3" s="1"/>
  <c r="I14" i="2" s="1"/>
  <c r="BE55" i="3"/>
  <c r="BE57" i="3" s="1"/>
  <c r="G14" i="2" s="1"/>
  <c r="BD55" i="3"/>
  <c r="BD57" i="3" s="1"/>
  <c r="F14" i="2" s="1"/>
  <c r="BC55" i="3"/>
  <c r="BC57" i="3" s="1"/>
  <c r="E14" i="2" s="1"/>
  <c r="K55" i="3"/>
  <c r="K57" i="3" s="1"/>
  <c r="I55" i="3"/>
  <c r="I57" i="3" s="1"/>
  <c r="G55" i="3"/>
  <c r="BF55" i="3" s="1"/>
  <c r="BF57" i="3" s="1"/>
  <c r="H14" i="2" s="1"/>
  <c r="B14" i="2"/>
  <c r="A14" i="2"/>
  <c r="C57" i="3"/>
  <c r="BG52" i="3"/>
  <c r="BG53" i="3" s="1"/>
  <c r="I13" i="2" s="1"/>
  <c r="BF52" i="3"/>
  <c r="BF53" i="3" s="1"/>
  <c r="H13" i="2" s="1"/>
  <c r="BE52" i="3"/>
  <c r="BE53" i="3" s="1"/>
  <c r="G13" i="2" s="1"/>
  <c r="BD52" i="3"/>
  <c r="BD53" i="3" s="1"/>
  <c r="F13" i="2" s="1"/>
  <c r="K52" i="3"/>
  <c r="K53" i="3" s="1"/>
  <c r="I52" i="3"/>
  <c r="I53" i="3" s="1"/>
  <c r="G52" i="3"/>
  <c r="G53" i="3" s="1"/>
  <c r="B13" i="2"/>
  <c r="A13" i="2"/>
  <c r="C53" i="3"/>
  <c r="BG49" i="3"/>
  <c r="BF49" i="3"/>
  <c r="BE49" i="3"/>
  <c r="BD49" i="3"/>
  <c r="BC49" i="3"/>
  <c r="K49" i="3"/>
  <c r="I49" i="3"/>
  <c r="G49" i="3"/>
  <c r="BG47" i="3"/>
  <c r="BG50" i="3" s="1"/>
  <c r="I12" i="2" s="1"/>
  <c r="BF47" i="3"/>
  <c r="BF50" i="3" s="1"/>
  <c r="H12" i="2" s="1"/>
  <c r="BE47" i="3"/>
  <c r="BE50" i="3" s="1"/>
  <c r="G12" i="2" s="1"/>
  <c r="BD47" i="3"/>
  <c r="BD50" i="3" s="1"/>
  <c r="F12" i="2" s="1"/>
  <c r="BC47" i="3"/>
  <c r="BC50" i="3" s="1"/>
  <c r="E12" i="2" s="1"/>
  <c r="K47" i="3"/>
  <c r="I47" i="3"/>
  <c r="I50" i="3" s="1"/>
  <c r="G47" i="3"/>
  <c r="G50" i="3" s="1"/>
  <c r="B12" i="2"/>
  <c r="A12" i="2"/>
  <c r="K50" i="3"/>
  <c r="C50" i="3"/>
  <c r="BG43" i="3"/>
  <c r="BG45" i="3" s="1"/>
  <c r="I11" i="2" s="1"/>
  <c r="BF43" i="3"/>
  <c r="BE43" i="3"/>
  <c r="BE45" i="3" s="1"/>
  <c r="G11" i="2" s="1"/>
  <c r="BD43" i="3"/>
  <c r="BD45" i="3" s="1"/>
  <c r="F11" i="2" s="1"/>
  <c r="K43" i="3"/>
  <c r="K45" i="3" s="1"/>
  <c r="I43" i="3"/>
  <c r="I45" i="3" s="1"/>
  <c r="G43" i="3"/>
  <c r="G45" i="3" s="1"/>
  <c r="B11" i="2"/>
  <c r="A11" i="2"/>
  <c r="BF45" i="3"/>
  <c r="H11" i="2" s="1"/>
  <c r="C45" i="3"/>
  <c r="BG39" i="3"/>
  <c r="BG41" i="3" s="1"/>
  <c r="I10" i="2" s="1"/>
  <c r="BF39" i="3"/>
  <c r="BE39" i="3"/>
  <c r="BE41" i="3" s="1"/>
  <c r="G10" i="2" s="1"/>
  <c r="BD39" i="3"/>
  <c r="BD41" i="3" s="1"/>
  <c r="F10" i="2" s="1"/>
  <c r="K39" i="3"/>
  <c r="K41" i="3" s="1"/>
  <c r="I39" i="3"/>
  <c r="I41" i="3" s="1"/>
  <c r="G39" i="3"/>
  <c r="BC39" i="3" s="1"/>
  <c r="BC41" i="3" s="1"/>
  <c r="E10" i="2" s="1"/>
  <c r="B10" i="2"/>
  <c r="A10" i="2"/>
  <c r="BF41" i="3"/>
  <c r="H10" i="2" s="1"/>
  <c r="C41" i="3"/>
  <c r="BG35" i="3"/>
  <c r="BG37" i="3" s="1"/>
  <c r="I9" i="2" s="1"/>
  <c r="BF35" i="3"/>
  <c r="BF37" i="3" s="1"/>
  <c r="H9" i="2" s="1"/>
  <c r="BE35" i="3"/>
  <c r="BE37" i="3" s="1"/>
  <c r="G9" i="2" s="1"/>
  <c r="BD35" i="3"/>
  <c r="K35" i="3"/>
  <c r="K37" i="3" s="1"/>
  <c r="I35" i="3"/>
  <c r="I37" i="3" s="1"/>
  <c r="G35" i="3"/>
  <c r="BC35" i="3" s="1"/>
  <c r="BC37" i="3" s="1"/>
  <c r="E9" i="2" s="1"/>
  <c r="B9" i="2"/>
  <c r="A9" i="2"/>
  <c r="BD37" i="3"/>
  <c r="F9" i="2" s="1"/>
  <c r="C37" i="3"/>
  <c r="BG31" i="3"/>
  <c r="BF31" i="3"/>
  <c r="BF33" i="3" s="1"/>
  <c r="H8" i="2" s="1"/>
  <c r="BE31" i="3"/>
  <c r="BD31" i="3"/>
  <c r="K31" i="3"/>
  <c r="I31" i="3"/>
  <c r="G31" i="3"/>
  <c r="BC31" i="3" s="1"/>
  <c r="BG30" i="3"/>
  <c r="BF30" i="3"/>
  <c r="BE30" i="3"/>
  <c r="BD30" i="3"/>
  <c r="K30" i="3"/>
  <c r="I30" i="3"/>
  <c r="G30" i="3"/>
  <c r="BC30" i="3" s="1"/>
  <c r="BG28" i="3"/>
  <c r="BF28" i="3"/>
  <c r="BE28" i="3"/>
  <c r="BD28" i="3"/>
  <c r="BC28" i="3"/>
  <c r="K28" i="3"/>
  <c r="I28" i="3"/>
  <c r="G28" i="3"/>
  <c r="BG26" i="3"/>
  <c r="BF26" i="3"/>
  <c r="BE26" i="3"/>
  <c r="BD26" i="3"/>
  <c r="BC26" i="3"/>
  <c r="K26" i="3"/>
  <c r="K33" i="3" s="1"/>
  <c r="I26" i="3"/>
  <c r="G26" i="3"/>
  <c r="B8" i="2"/>
  <c r="A8" i="2"/>
  <c r="C33" i="3"/>
  <c r="BG22" i="3"/>
  <c r="BF22" i="3"/>
  <c r="BE22" i="3"/>
  <c r="BD22" i="3"/>
  <c r="BC22" i="3"/>
  <c r="K22" i="3"/>
  <c r="I22" i="3"/>
  <c r="G22" i="3"/>
  <c r="BG21" i="3"/>
  <c r="BF21" i="3"/>
  <c r="BE21" i="3"/>
  <c r="BD21" i="3"/>
  <c r="BC21" i="3"/>
  <c r="K21" i="3"/>
  <c r="I21" i="3"/>
  <c r="G21" i="3"/>
  <c r="BG20" i="3"/>
  <c r="BF20" i="3"/>
  <c r="BE20" i="3"/>
  <c r="BD20" i="3"/>
  <c r="BC20" i="3"/>
  <c r="K20" i="3"/>
  <c r="I20" i="3"/>
  <c r="G20" i="3"/>
  <c r="BG18" i="3"/>
  <c r="BF18" i="3"/>
  <c r="BE18" i="3"/>
  <c r="BD18" i="3"/>
  <c r="BC18" i="3"/>
  <c r="K18" i="3"/>
  <c r="I18" i="3"/>
  <c r="G18" i="3"/>
  <c r="BG16" i="3"/>
  <c r="BF16" i="3"/>
  <c r="BE16" i="3"/>
  <c r="BD16" i="3"/>
  <c r="BC16" i="3"/>
  <c r="K16" i="3"/>
  <c r="I16" i="3"/>
  <c r="G16" i="3"/>
  <c r="BG15" i="3"/>
  <c r="BF15" i="3"/>
  <c r="BE15" i="3"/>
  <c r="BD15" i="3"/>
  <c r="BC15" i="3"/>
  <c r="K15" i="3"/>
  <c r="I15" i="3"/>
  <c r="G15" i="3"/>
  <c r="BG10" i="3"/>
  <c r="BF10" i="3"/>
  <c r="BE10" i="3"/>
  <c r="BD10" i="3"/>
  <c r="BC10" i="3"/>
  <c r="K10" i="3"/>
  <c r="I10" i="3"/>
  <c r="G10" i="3"/>
  <c r="BG9" i="3"/>
  <c r="BF9" i="3"/>
  <c r="BE9" i="3"/>
  <c r="BD9" i="3"/>
  <c r="BC9" i="3"/>
  <c r="K9" i="3"/>
  <c r="I9" i="3"/>
  <c r="G9" i="3"/>
  <c r="BG8" i="3"/>
  <c r="BG24" i="3" s="1"/>
  <c r="I7" i="2" s="1"/>
  <c r="BF8" i="3"/>
  <c r="BF24" i="3" s="1"/>
  <c r="H7" i="2" s="1"/>
  <c r="BE8" i="3"/>
  <c r="BD8" i="3"/>
  <c r="BD24" i="3" s="1"/>
  <c r="F7" i="2" s="1"/>
  <c r="BC8" i="3"/>
  <c r="BC24" i="3" s="1"/>
  <c r="E7" i="2" s="1"/>
  <c r="K8" i="3"/>
  <c r="I8" i="3"/>
  <c r="I24" i="3" s="1"/>
  <c r="G8" i="3"/>
  <c r="G24" i="3" s="1"/>
  <c r="B7" i="2"/>
  <c r="A7" i="2"/>
  <c r="K24" i="3"/>
  <c r="C24" i="3"/>
  <c r="E4" i="3"/>
  <c r="C4" i="3"/>
  <c r="F3" i="3"/>
  <c r="C3" i="3"/>
  <c r="C2" i="2"/>
  <c r="C1" i="2"/>
  <c r="C33" i="1"/>
  <c r="F33" i="1" s="1"/>
  <c r="C31" i="1"/>
  <c r="C9" i="1"/>
  <c r="G7" i="1"/>
  <c r="D2" i="1"/>
  <c r="C2" i="1"/>
  <c r="BC52" i="3" l="1"/>
  <c r="BC53" i="3" s="1"/>
  <c r="E13" i="2" s="1"/>
  <c r="BD33" i="3"/>
  <c r="F8" i="2" s="1"/>
  <c r="F16" i="2" s="1"/>
  <c r="C16" i="1" s="1"/>
  <c r="BG33" i="3"/>
  <c r="I8" i="2" s="1"/>
  <c r="I33" i="3"/>
  <c r="I63" i="3"/>
  <c r="BE63" i="3"/>
  <c r="G15" i="2" s="1"/>
  <c r="BF63" i="3"/>
  <c r="H15" i="2" s="1"/>
  <c r="H16" i="2" s="1"/>
  <c r="C17" i="1" s="1"/>
  <c r="BG63" i="3"/>
  <c r="I15" i="2" s="1"/>
  <c r="I16" i="2" s="1"/>
  <c r="C21" i="1" s="1"/>
  <c r="G57" i="3"/>
  <c r="G33" i="3"/>
  <c r="BE33" i="3"/>
  <c r="G8" i="2" s="1"/>
  <c r="BE24" i="3"/>
  <c r="G7" i="2" s="1"/>
  <c r="BC63" i="3"/>
  <c r="E15" i="2" s="1"/>
  <c r="G41" i="3"/>
  <c r="BC43" i="3"/>
  <c r="BC45" i="3" s="1"/>
  <c r="E11" i="2" s="1"/>
  <c r="G37" i="3"/>
  <c r="G63" i="3"/>
  <c r="BC33" i="3"/>
  <c r="E8" i="2" s="1"/>
  <c r="G16" i="2" l="1"/>
  <c r="C18" i="1" s="1"/>
  <c r="E16" i="2"/>
  <c r="G27" i="2" s="1"/>
  <c r="I27" i="2" s="1"/>
  <c r="G21" i="1" s="1"/>
  <c r="G21" i="2" l="1"/>
  <c r="I21" i="2" s="1"/>
  <c r="C15" i="1"/>
  <c r="C19" i="1" s="1"/>
  <c r="C22" i="1" s="1"/>
  <c r="G22" i="2"/>
  <c r="I22" i="2" s="1"/>
  <c r="G16" i="1" s="1"/>
  <c r="G28" i="2"/>
  <c r="I28" i="2" s="1"/>
  <c r="G26" i="2"/>
  <c r="I26" i="2" s="1"/>
  <c r="G20" i="1" s="1"/>
  <c r="G23" i="2"/>
  <c r="I23" i="2" s="1"/>
  <c r="G17" i="1" s="1"/>
  <c r="G24" i="2"/>
  <c r="I24" i="2" s="1"/>
  <c r="G18" i="1" s="1"/>
  <c r="G25" i="2"/>
  <c r="I25" i="2" s="1"/>
  <c r="G19" i="1" s="1"/>
  <c r="G15" i="1"/>
  <c r="H29" i="2" l="1"/>
  <c r="G23" i="1" s="1"/>
  <c r="C23" i="1" s="1"/>
  <c r="F30" i="1" s="1"/>
  <c r="G22" i="1" l="1"/>
  <c r="F31" i="1"/>
  <c r="F34" i="1" s="1"/>
</calcChain>
</file>

<file path=xl/sharedStrings.xml><?xml version="1.0" encoding="utf-8"?>
<sst xmlns="http://schemas.openxmlformats.org/spreadsheetml/2006/main" count="251" uniqueCount="177">
  <si>
    <t>POLOŽKOVÝ ROZPOČET</t>
  </si>
  <si>
    <t>Rozpočet</t>
  </si>
  <si>
    <t xml:space="preserve">JKSO </t>
  </si>
  <si>
    <t>Objekt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</si>
  <si>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</si>
  <si>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</si>
  <si>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</si>
  <si>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</si>
  <si>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</si>
  <si>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</si>
  <si>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</si>
  <si>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</si>
  <si>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</si>
  <si>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</si>
  <si>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</si>
  <si>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</si>
  <si>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</si>
  <si>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</si>
  <si>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</si>
  <si>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</si>
  <si>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</si>
  <si>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</si>
  <si>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</si>
  <si>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</si>
  <si>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</si>
  <si>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</si>
  <si>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</si>
  <si>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</si>
  <si>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</si>
  <si>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</si>
  <si>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</si>
  <si>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</si>
  <si>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</si>
  <si>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</si>
  <si>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</si>
  <si>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</si>
  <si>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</si>
  <si>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</si>
  <si>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</si>
  <si>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</si>
  <si>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</si>
  <si>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</si>
  <si>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</si>
  <si>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</si>
  <si>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</si>
  <si>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</si>
  <si>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</si>
  <si>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</si>
  <si>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</si>
  <si>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</si>
  <si>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</si>
  <si>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</si>
  <si>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</si>
  <si>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</si>
  <si>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</si>
  <si>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</si>
  <si>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</si>
  <si>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</si>
  <si>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</si>
  <si>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</si>
  <si>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</si>
  <si>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</si>
  <si>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</si>
  <si>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</si>
  <si>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</si>
  <si>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</si>
  <si>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</si>
  <si>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</si>
  <si>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</si>
  <si>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</si>
  <si>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</si>
  <si>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</si>
  <si>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</si>
  <si>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</si>
  <si>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</si>
  <si>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dem.hmot / MJ</t>
  </si>
  <si>
    <t>dem. hmot. celk.(t)</t>
  </si>
  <si>
    <t>Díl:</t>
  </si>
  <si>
    <t>1</t>
  </si>
  <si>
    <t>Zemní práce</t>
  </si>
  <si>
    <t>Celkem za</t>
  </si>
  <si>
    <t>Rozšíření příjmu surovin, KARSIT AGRO a.s. Dubenec</t>
  </si>
  <si>
    <t>01</t>
  </si>
  <si>
    <t>Stavební část</t>
  </si>
  <si>
    <t>Základ pod cyklon</t>
  </si>
  <si>
    <t>131201119R00</t>
  </si>
  <si>
    <t>Příplatek za lepivost - hloubení nezap.jam v hor.3</t>
  </si>
  <si>
    <t>m3</t>
  </si>
  <si>
    <t>131301109R00</t>
  </si>
  <si>
    <t>Příplatek za lepivost - hloubení nezap.jam v hor.4</t>
  </si>
  <si>
    <t>139601102R00</t>
  </si>
  <si>
    <t>Ruční výkop jam, rýh a šachet v hornině tř. 3</t>
  </si>
  <si>
    <t>Začátek provozního součtu</t>
  </si>
  <si>
    <t>výkop stav.jámy:2,00*1,50*(1,50+0,10+0,10)</t>
  </si>
  <si>
    <t>Konec provozního součtu</t>
  </si>
  <si>
    <t>tř. 3 - 50%:5,10*0,5</t>
  </si>
  <si>
    <t>139601103R00</t>
  </si>
  <si>
    <t>Ruční výkop jam, rýh a šachet v hornině tř. 4</t>
  </si>
  <si>
    <t>161101101R00</t>
  </si>
  <si>
    <t>Svislé přemístění výkopku z hor.1-4 do 2,5 m</t>
  </si>
  <si>
    <t>2,55*2</t>
  </si>
  <si>
    <t>162201201R00</t>
  </si>
  <si>
    <t>Vodorovné přemíst. výkopku nošením hor.1-4, do 10m</t>
  </si>
  <si>
    <t>5,1</t>
  </si>
  <si>
    <t>162301101R00</t>
  </si>
  <si>
    <t>Vodorovné přemístění výkopku z hor.1-4 do 500 m</t>
  </si>
  <si>
    <t>171201201R00</t>
  </si>
  <si>
    <t>Uložení sypaniny na skl.-modelace na výšku přes 2m</t>
  </si>
  <si>
    <t>181103111R00</t>
  </si>
  <si>
    <t>Úprava pláně v zářezech, hor. 1 - 5 se zhutněním</t>
  </si>
  <si>
    <t>m2</t>
  </si>
  <si>
    <t>2,0*1,5</t>
  </si>
  <si>
    <t>2</t>
  </si>
  <si>
    <t>Základy a zvláštní zakládání</t>
  </si>
  <si>
    <t>273326131R00</t>
  </si>
  <si>
    <t>Zákl. desky z betonu železového vodostaveb. C25/30</t>
  </si>
  <si>
    <t>ŽB patka, 2000x1500x1500 mm:2,0*1,50*1,65*1,035</t>
  </si>
  <si>
    <t>273351215R00</t>
  </si>
  <si>
    <t>Bednění stěn základových desek - zřízení</t>
  </si>
  <si>
    <t>0,15*(2,00*2+1,50)</t>
  </si>
  <si>
    <t>273351216R00</t>
  </si>
  <si>
    <t>Bednění stěn základových desek - odstranění</t>
  </si>
  <si>
    <t>273361921RT5</t>
  </si>
  <si>
    <t>Výztuž základových desek ze svařovaných sítí svařovanou sítí - drát 6,0  oka 150/150</t>
  </si>
  <si>
    <t>t</t>
  </si>
  <si>
    <t>KARI 6/150/150 mm, á=3,03 kg/m2:2,00*1,500*1,15*3,03/1000</t>
  </si>
  <si>
    <t>5</t>
  </si>
  <si>
    <t>Komunikace</t>
  </si>
  <si>
    <t>564831111R00</t>
  </si>
  <si>
    <t>Podklad ze štěrkodrti po zhutnění tloušťky 10 cm</t>
  </si>
  <si>
    <t>63</t>
  </si>
  <si>
    <t>Podlahy a podlahové konstrukce</t>
  </si>
  <si>
    <t>631313511R00</t>
  </si>
  <si>
    <t>Mazanina betonová tl. 8 - 12 cm C 12/15  (B 12,5)</t>
  </si>
  <si>
    <t>podkl.beton tl. 100 mm:2,0*1,5*0,10</t>
  </si>
  <si>
    <t>91</t>
  </si>
  <si>
    <t>Doplňující práce na komunikaci</t>
  </si>
  <si>
    <t>919735122R00</t>
  </si>
  <si>
    <t>Řezání stávajícího betonového krytu tl. 5 - 10 cm</t>
  </si>
  <si>
    <t>m</t>
  </si>
  <si>
    <t>patka:2,0*2+1,5</t>
  </si>
  <si>
    <t>96</t>
  </si>
  <si>
    <t>Bourání konstrukcí</t>
  </si>
  <si>
    <t>965042231R00</t>
  </si>
  <si>
    <t>Bourání mazanin betonových tl. nad 10 cm, pl. 4 m2</t>
  </si>
  <si>
    <t>2,0*1,5*0,15</t>
  </si>
  <si>
    <t>965049112R00</t>
  </si>
  <si>
    <t>Příplatek, bourání mazanin se svař.síťí nad 10 cm</t>
  </si>
  <si>
    <t>99</t>
  </si>
  <si>
    <t>Staveništní přesun hmot</t>
  </si>
  <si>
    <t>998142261R00</t>
  </si>
  <si>
    <t xml:space="preserve">Přesun hmot, zásobníky zemědělské monolitické </t>
  </si>
  <si>
    <t>M21</t>
  </si>
  <si>
    <t>Elektromontáže</t>
  </si>
  <si>
    <t>210220021RT1</t>
  </si>
  <si>
    <t>Vedení uzemňovací v zemi FeZn do 120 mm2 včetně pásku FeZn 30 x 4 mm</t>
  </si>
  <si>
    <t>2,0+1,50*2+2*1,0</t>
  </si>
  <si>
    <t>D96</t>
  </si>
  <si>
    <t>Přesuny suti</t>
  </si>
  <si>
    <t>979081111R00</t>
  </si>
  <si>
    <t xml:space="preserve">Odvoz suti a vybour. hmot na skládku do 1 km </t>
  </si>
  <si>
    <t>979087212R00</t>
  </si>
  <si>
    <t xml:space="preserve">Nakládání suti na dopravní prostředky </t>
  </si>
  <si>
    <t>979087311R00</t>
  </si>
  <si>
    <t xml:space="preserve">Vodorovné přemístění suti nošením do 10 m </t>
  </si>
  <si>
    <t>979093111R00</t>
  </si>
  <si>
    <t xml:space="preserve">Uložení suti na skládku bez zhutnění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</si>
  <si>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</si>
  <si>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</si>
  <si>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</si>
  <si>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</si>
  <si>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</si>
  <si>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</si>
  <si>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</si>
  <si>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</si>
  <si>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bude určen výběrovým řízením</t>
  </si>
  <si>
    <t>Název objektu: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</si>
</sst>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"/>
    <numFmt numFmtId="165" formatCode="0.0"/>
    <numFmt numFmtId="166" formatCode="#,##0\ &quot;Kč&quot;"/>
    <numFmt numFmtId="167" formatCode="#,##0.00000"/>
  </numFmts>
  <fonts count="21" x14ac:knownFonts="1"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17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35">
    <xf numFmtId="0" fontId="0" fillId="0" borderId="0" xfId="0"/>
    <xf numFmtId="0" fontId="1" fillId="0" borderId="1" xfId="0" applyFont="1" applyBorder="1" applyAlignment="1">
      <alignment horizontal="centerContinuous" vertical="top"/>
    </xf>
    <xf numFmtId="0" fontId="2" fillId="0" borderId="1" xfId="0" applyFont="1" applyBorder="1" applyAlignment="1">
      <alignment horizontal="centerContinuous"/>
    </xf>
    <xf numFmtId="0" fontId="2" fillId="0" borderId="0" xfId="0" applyFont="1"/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2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2" fillId="2" borderId="8" xfId="0" applyNumberFormat="1" applyFont="1" applyFill="1" applyBorder="1"/>
    <xf numFmtId="0" fontId="3" fillId="2" borderId="9" xfId="0" applyFont="1" applyFill="1" applyBorder="1"/>
    <xf numFmtId="0" fontId="2" fillId="2" borderId="9" xfId="0" applyFont="1" applyFill="1" applyBorder="1"/>
    <xf numFmtId="0" fontId="2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2" fillId="0" borderId="0" xfId="0" applyFont="1" applyFill="1"/>
    <xf numFmtId="49" fontId="3" fillId="2" borderId="12" xfId="0" applyNumberFormat="1" applyFont="1" applyFill="1" applyBorder="1"/>
    <xf numFmtId="49" fontId="2" fillId="2" borderId="13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2" fillId="0" borderId="0" xfId="0" applyNumberFormat="1" applyFont="1" applyBorder="1"/>
    <xf numFmtId="0" fontId="2" fillId="0" borderId="0" xfId="0" applyNumberFormat="1" applyFont="1"/>
    <xf numFmtId="0" fontId="4" fillId="0" borderId="16" xfId="0" applyFont="1" applyBorder="1" applyAlignment="1">
      <alignment horizontal="left"/>
    </xf>
    <xf numFmtId="0" fontId="2" fillId="0" borderId="0" xfId="0" applyFont="1" applyBorder="1"/>
    <xf numFmtId="0" fontId="4" fillId="0" borderId="10" xfId="0" applyFont="1" applyFill="1" applyBorder="1" applyAlignment="1"/>
    <xf numFmtId="0" fontId="4" fillId="0" borderId="16" xfId="0" applyFont="1" applyFill="1" applyBorder="1" applyAlignment="1"/>
    <xf numFmtId="0" fontId="2" fillId="0" borderId="0" xfId="0" applyFont="1" applyFill="1" applyBorder="1" applyAlignment="1"/>
    <xf numFmtId="0" fontId="4" fillId="0" borderId="10" xfId="0" applyFont="1" applyBorder="1" applyAlignment="1"/>
    <xf numFmtId="0" fontId="4" fillId="0" borderId="16" xfId="0" applyFont="1" applyBorder="1" applyAlignment="1"/>
    <xf numFmtId="3" fontId="2" fillId="0" borderId="0" xfId="0" applyNumberFormat="1" applyFon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2" fillId="2" borderId="22" xfId="0" applyFont="1" applyFill="1" applyBorder="1" applyAlignment="1">
      <alignment horizontal="centerContinuous"/>
    </xf>
    <xf numFmtId="0" fontId="2" fillId="0" borderId="24" xfId="0" applyFont="1" applyBorder="1"/>
    <xf numFmtId="0" fontId="2" fillId="0" borderId="25" xfId="0" applyFont="1" applyBorder="1"/>
    <xf numFmtId="3" fontId="2" fillId="0" borderId="6" xfId="0" applyNumberFormat="1" applyFont="1" applyBorder="1"/>
    <xf numFmtId="0" fontId="2" fillId="0" borderId="2" xfId="0" applyFont="1" applyBorder="1"/>
    <xf numFmtId="3" fontId="2" fillId="0" borderId="4" xfId="0" applyNumberFormat="1" applyFont="1" applyBorder="1"/>
    <xf numFmtId="0" fontId="2" fillId="0" borderId="3" xfId="0" applyFont="1" applyBorder="1"/>
    <xf numFmtId="3" fontId="2" fillId="0" borderId="9" xfId="0" applyNumberFormat="1" applyFont="1" applyBorder="1"/>
    <xf numFmtId="0" fontId="2" fillId="0" borderId="8" xfId="0" applyFont="1" applyBorder="1"/>
    <xf numFmtId="0" fontId="2" fillId="0" borderId="26" xfId="0" applyFont="1" applyBorder="1"/>
    <xf numFmtId="0" fontId="2" fillId="0" borderId="25" xfId="0" applyFont="1" applyBorder="1" applyAlignment="1">
      <alignment shrinkToFit="1"/>
    </xf>
    <xf numFmtId="0" fontId="2" fillId="0" borderId="27" xfId="0" applyFont="1" applyBorder="1"/>
    <xf numFmtId="0" fontId="2" fillId="0" borderId="12" xfId="0" applyFont="1" applyBorder="1"/>
    <xf numFmtId="3" fontId="2" fillId="0" borderId="30" xfId="0" applyNumberFormat="1" applyFont="1" applyBorder="1"/>
    <xf numFmtId="0" fontId="2" fillId="0" borderId="28" xfId="0" applyFont="1" applyBorder="1"/>
    <xf numFmtId="3" fontId="2" fillId="0" borderId="31" xfId="0" applyNumberFormat="1" applyFont="1" applyBorder="1"/>
    <xf numFmtId="0" fontId="2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2" fillId="0" borderId="1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/>
    <xf numFmtId="0" fontId="2" fillId="0" borderId="0" xfId="0" applyFont="1" applyFill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165" fontId="2" fillId="0" borderId="40" xfId="0" applyNumberFormat="1" applyFont="1" applyBorder="1" applyAlignment="1">
      <alignment horizontal="right"/>
    </xf>
    <xf numFmtId="0" fontId="2" fillId="0" borderId="40" xfId="0" applyFont="1" applyBorder="1"/>
    <xf numFmtId="0" fontId="2" fillId="0" borderId="9" xfId="0" applyFont="1" applyBorder="1"/>
    <xf numFmtId="165" fontId="2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0" fontId="6" fillId="0" borderId="0" xfId="0" applyFont="1"/>
    <xf numFmtId="0" fontId="2" fillId="0" borderId="0" xfId="0" applyFont="1" applyAlignment="1"/>
    <xf numFmtId="0" fontId="2" fillId="0" borderId="0" xfId="0" applyFont="1" applyAlignment="1">
      <alignment vertical="justify"/>
    </xf>
    <xf numFmtId="0" fontId="3" fillId="0" borderId="45" xfId="1" applyFont="1" applyBorder="1"/>
    <xf numFmtId="0" fontId="2" fillId="0" borderId="45" xfId="1" applyFont="1" applyBorder="1"/>
    <xf numFmtId="0" fontId="2" fillId="0" borderId="45" xfId="1" applyFont="1" applyBorder="1" applyAlignment="1">
      <alignment horizontal="right"/>
    </xf>
    <xf numFmtId="0" fontId="2" fillId="0" borderId="46" xfId="1" applyFont="1" applyBorder="1"/>
    <xf numFmtId="0" fontId="2" fillId="0" borderId="45" xfId="0" applyNumberFormat="1" applyFont="1" applyBorder="1" applyAlignment="1">
      <alignment horizontal="left"/>
    </xf>
    <xf numFmtId="0" fontId="2" fillId="0" borderId="47" xfId="0" applyNumberFormat="1" applyFont="1" applyBorder="1"/>
    <xf numFmtId="0" fontId="3" fillId="0" borderId="50" xfId="1" applyFont="1" applyBorder="1"/>
    <xf numFmtId="0" fontId="2" fillId="0" borderId="50" xfId="1" applyFont="1" applyBorder="1"/>
    <xf numFmtId="0" fontId="2" fillId="0" borderId="50" xfId="1" applyFont="1" applyBorder="1" applyAlignment="1">
      <alignment horizontal="righ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 applyBorder="1"/>
    <xf numFmtId="3" fontId="2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3" fillId="0" borderId="0" xfId="0" applyFont="1"/>
    <xf numFmtId="3" fontId="1" fillId="0" borderId="0" xfId="0" applyNumberFormat="1" applyFont="1" applyAlignment="1">
      <alignment horizontal="centerContinuous"/>
    </xf>
    <xf numFmtId="0" fontId="2" fillId="2" borderId="33" xfId="0" applyFont="1" applyFill="1" applyBorder="1"/>
    <xf numFmtId="0" fontId="3" fillId="2" borderId="58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2" fillId="0" borderId="17" xfId="0" applyFont="1" applyBorder="1"/>
    <xf numFmtId="3" fontId="2" fillId="0" borderId="26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2" borderId="28" xfId="0" applyFont="1" applyFill="1" applyBorder="1"/>
    <xf numFmtId="0" fontId="3" fillId="2" borderId="31" xfId="0" applyFont="1" applyFill="1" applyBorder="1"/>
    <xf numFmtId="0" fontId="2" fillId="2" borderId="31" xfId="0" applyFont="1" applyFill="1" applyBorder="1"/>
    <xf numFmtId="4" fontId="2" fillId="2" borderId="42" xfId="0" applyNumberFormat="1" applyFont="1" applyFill="1" applyBorder="1"/>
    <xf numFmtId="4" fontId="2" fillId="2" borderId="28" xfId="0" applyNumberFormat="1" applyFont="1" applyFill="1" applyBorder="1"/>
    <xf numFmtId="4" fontId="2" fillId="2" borderId="31" xfId="0" applyNumberFormat="1" applyFont="1" applyFill="1" applyBorder="1"/>
    <xf numFmtId="3" fontId="4" fillId="0" borderId="0" xfId="0" applyNumberFormat="1" applyFont="1"/>
    <xf numFmtId="4" fontId="4" fillId="0" borderId="0" xfId="0" applyNumberFormat="1" applyFont="1"/>
    <xf numFmtId="4" fontId="2" fillId="0" borderId="0" xfId="0" applyNumberFormat="1" applyFont="1"/>
    <xf numFmtId="0" fontId="2" fillId="0" borderId="0" xfId="1" applyFont="1"/>
    <xf numFmtId="0" fontId="10" fillId="0" borderId="0" xfId="1" applyFont="1" applyAlignment="1">
      <alignment horizontal="centerContinuous"/>
    </xf>
    <xf numFmtId="0" fontId="11" fillId="0" borderId="0" xfId="1" applyFont="1" applyAlignment="1">
      <alignment horizontal="centerContinuous"/>
    </xf>
    <xf numFmtId="0" fontId="11" fillId="0" borderId="0" xfId="1" applyFont="1" applyAlignment="1">
      <alignment horizontal="right"/>
    </xf>
    <xf numFmtId="0" fontId="4" fillId="0" borderId="46" xfId="1" applyFont="1" applyBorder="1" applyAlignment="1">
      <alignment horizontal="right"/>
    </xf>
    <xf numFmtId="0" fontId="2" fillId="0" borderId="45" xfId="1" applyFont="1" applyBorder="1" applyAlignment="1">
      <alignment horizontal="left"/>
    </xf>
    <xf numFmtId="0" fontId="2" fillId="0" borderId="47" xfId="1" applyFont="1" applyBorder="1"/>
    <xf numFmtId="0" fontId="4" fillId="0" borderId="0" xfId="1" applyFont="1"/>
    <xf numFmtId="0" fontId="2" fillId="0" borderId="0" xfId="1" applyFont="1" applyAlignment="1">
      <alignment horizontal="right"/>
    </xf>
    <xf numFmtId="0" fontId="2" fillId="0" borderId="0" xfId="1" applyFont="1" applyAlignment="1"/>
    <xf numFmtId="49" fontId="4" fillId="2" borderId="10" xfId="1" applyNumberFormat="1" applyFont="1" applyFill="1" applyBorder="1"/>
    <xf numFmtId="0" fontId="4" fillId="2" borderId="8" xfId="1" applyFont="1" applyFill="1" applyBorder="1" applyAlignment="1">
      <alignment horizontal="center"/>
    </xf>
    <xf numFmtId="0" fontId="4" fillId="2" borderId="8" xfId="1" applyNumberFormat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 wrapText="1"/>
    </xf>
    <xf numFmtId="0" fontId="3" fillId="0" borderId="56" xfId="1" applyFont="1" applyBorder="1" applyAlignment="1">
      <alignment horizontal="center"/>
    </xf>
    <xf numFmtId="49" fontId="3" fillId="0" borderId="56" xfId="1" applyNumberFormat="1" applyFont="1" applyBorder="1" applyAlignment="1">
      <alignment horizontal="left"/>
    </xf>
    <xf numFmtId="0" fontId="3" fillId="0" borderId="15" xfId="1" applyFont="1" applyBorder="1"/>
    <xf numFmtId="0" fontId="2" fillId="0" borderId="9" xfId="1" applyFont="1" applyBorder="1" applyAlignment="1">
      <alignment horizontal="center"/>
    </xf>
    <xf numFmtId="0" fontId="2" fillId="0" borderId="9" xfId="1" applyNumberFormat="1" applyFont="1" applyBorder="1" applyAlignment="1">
      <alignment horizontal="right"/>
    </xf>
    <xf numFmtId="0" fontId="2" fillId="0" borderId="9" xfId="1" applyNumberFormat="1" applyFont="1" applyBorder="1"/>
    <xf numFmtId="0" fontId="7" fillId="0" borderId="9" xfId="1" applyNumberFormat="1" applyFont="1" applyBorder="1"/>
    <xf numFmtId="0" fontId="7" fillId="0" borderId="8" xfId="1" applyNumberFormat="1" applyFont="1" applyBorder="1"/>
    <xf numFmtId="0" fontId="12" fillId="0" borderId="0" xfId="1" applyFont="1"/>
    <xf numFmtId="0" fontId="7" fillId="0" borderId="59" xfId="1" applyFont="1" applyBorder="1" applyAlignment="1">
      <alignment horizontal="center" vertical="top"/>
    </xf>
    <xf numFmtId="49" fontId="7" fillId="0" borderId="59" xfId="1" applyNumberFormat="1" applyFont="1" applyBorder="1" applyAlignment="1">
      <alignment horizontal="left" vertical="top"/>
    </xf>
    <xf numFmtId="0" fontId="7" fillId="0" borderId="59" xfId="1" applyFont="1" applyBorder="1" applyAlignment="1">
      <alignment vertical="top" wrapText="1"/>
    </xf>
    <xf numFmtId="49" fontId="7" fillId="0" borderId="59" xfId="1" applyNumberFormat="1" applyFont="1" applyBorder="1" applyAlignment="1">
      <alignment horizontal="center" shrinkToFit="1"/>
    </xf>
    <xf numFmtId="4" fontId="7" fillId="0" borderId="59" xfId="1" applyNumberFormat="1" applyFont="1" applyBorder="1" applyAlignment="1">
      <alignment horizontal="right"/>
    </xf>
    <xf numFmtId="4" fontId="7" fillId="0" borderId="59" xfId="1" applyNumberFormat="1" applyFont="1" applyBorder="1"/>
    <xf numFmtId="167" fontId="7" fillId="0" borderId="59" xfId="1" applyNumberFormat="1" applyFont="1" applyBorder="1"/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14" fillId="0" borderId="0" xfId="1" applyFont="1" applyAlignment="1">
      <alignment wrapText="1"/>
    </xf>
    <xf numFmtId="4" fontId="15" fillId="3" borderId="62" xfId="1" applyNumberFormat="1" applyFont="1" applyFill="1" applyBorder="1" applyAlignment="1">
      <alignment horizontal="right" wrapText="1"/>
    </xf>
    <xf numFmtId="0" fontId="15" fillId="3" borderId="34" xfId="1" applyFont="1" applyFill="1" applyBorder="1" applyAlignment="1">
      <alignment horizontal="left" wrapText="1"/>
    </xf>
    <xf numFmtId="0" fontId="15" fillId="0" borderId="0" xfId="0" applyFont="1" applyBorder="1" applyAlignment="1">
      <alignment horizontal="right"/>
    </xf>
    <xf numFmtId="0" fontId="2" fillId="0" borderId="0" xfId="1" applyFont="1" applyBorder="1"/>
    <xf numFmtId="0" fontId="2" fillId="0" borderId="13" xfId="1" applyFont="1" applyBorder="1"/>
    <xf numFmtId="0" fontId="2" fillId="2" borderId="10" xfId="1" applyFont="1" applyFill="1" applyBorder="1" applyAlignment="1">
      <alignment horizontal="center"/>
    </xf>
    <xf numFmtId="49" fontId="17" fillId="2" borderId="10" xfId="1" applyNumberFormat="1" applyFont="1" applyFill="1" applyBorder="1" applyAlignment="1">
      <alignment horizontal="left"/>
    </xf>
    <xf numFmtId="0" fontId="17" fillId="2" borderId="15" xfId="1" applyFont="1" applyFill="1" applyBorder="1"/>
    <xf numFmtId="0" fontId="2" fillId="2" borderId="9" xfId="1" applyFont="1" applyFill="1" applyBorder="1" applyAlignment="1">
      <alignment horizontal="center"/>
    </xf>
    <xf numFmtId="4" fontId="2" fillId="2" borderId="9" xfId="1" applyNumberFormat="1" applyFont="1" applyFill="1" applyBorder="1" applyAlignment="1">
      <alignment horizontal="right"/>
    </xf>
    <xf numFmtId="4" fontId="2" fillId="2" borderId="8" xfId="1" applyNumberFormat="1" applyFont="1" applyFill="1" applyBorder="1" applyAlignment="1">
      <alignment horizontal="right"/>
    </xf>
    <xf numFmtId="4" fontId="3" fillId="2" borderId="10" xfId="1" applyNumberFormat="1" applyFont="1" applyFill="1" applyBorder="1"/>
    <xf numFmtId="0" fontId="18" fillId="2" borderId="10" xfId="1" applyFont="1" applyFill="1" applyBorder="1"/>
    <xf numFmtId="167" fontId="18" fillId="2" borderId="10" xfId="1" applyNumberFormat="1" applyFont="1" applyFill="1" applyBorder="1"/>
    <xf numFmtId="3" fontId="2" fillId="0" borderId="0" xfId="1" applyNumberFormat="1" applyFont="1"/>
    <xf numFmtId="0" fontId="19" fillId="0" borderId="0" xfId="1" applyFont="1" applyAlignment="1"/>
    <xf numFmtId="0" fontId="20" fillId="0" borderId="0" xfId="1" applyFont="1" applyBorder="1"/>
    <xf numFmtId="3" fontId="20" fillId="0" borderId="0" xfId="1" applyNumberFormat="1" applyFont="1" applyBorder="1" applyAlignment="1">
      <alignment horizontal="right"/>
    </xf>
    <xf numFmtId="4" fontId="20" fillId="0" borderId="0" xfId="1" applyNumberFormat="1" applyFont="1" applyBorder="1"/>
    <xf numFmtId="0" fontId="19" fillId="0" borderId="0" xfId="1" applyFont="1" applyBorder="1" applyAlignment="1"/>
    <xf numFmtId="0" fontId="2" fillId="0" borderId="0" xfId="1" applyFont="1" applyBorder="1" applyAlignment="1">
      <alignment horizontal="right"/>
    </xf>
    <xf numFmtId="49" fontId="4" fillId="0" borderId="12" xfId="0" applyNumberFormat="1" applyFont="1" applyBorder="1"/>
    <xf numFmtId="3" fontId="2" fillId="0" borderId="13" xfId="0" applyNumberFormat="1" applyFont="1" applyBorder="1"/>
    <xf numFmtId="3" fontId="2" fillId="0" borderId="56" xfId="0" applyNumberFormat="1" applyFont="1" applyBorder="1"/>
    <xf numFmtId="3" fontId="2" fillId="0" borderId="57" xfId="0" applyNumberFormat="1" applyFont="1" applyBorder="1"/>
    <xf numFmtId="4" fontId="13" fillId="3" borderId="62" xfId="1" applyNumberFormat="1" applyFont="1" applyFill="1" applyBorder="1" applyAlignment="1">
      <alignment horizontal="right" wrapText="1"/>
    </xf>
    <xf numFmtId="0" fontId="7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0" fontId="2" fillId="0" borderId="0" xfId="0" applyFont="1" applyAlignment="1">
      <alignment horizontal="left" wrapText="1"/>
    </xf>
    <xf numFmtId="0" fontId="3" fillId="2" borderId="15" xfId="0" applyFont="1" applyFill="1" applyBorder="1" applyAlignment="1">
      <alignment horizontal="left" shrinkToFit="1"/>
    </xf>
    <xf numFmtId="0" fontId="3" fillId="2" borderId="9" xfId="0" applyFont="1" applyFill="1" applyBorder="1" applyAlignment="1">
      <alignment horizontal="left" shrinkToFit="1"/>
    </xf>
    <xf numFmtId="0" fontId="3" fillId="2" borderId="8" xfId="0" applyFont="1" applyFill="1" applyBorder="1" applyAlignment="1">
      <alignment horizontal="left" shrinkToFit="1"/>
    </xf>
    <xf numFmtId="166" fontId="2" fillId="0" borderId="15" xfId="0" applyNumberFormat="1" applyFont="1" applyBorder="1" applyAlignment="1">
      <alignment horizontal="right" indent="2"/>
    </xf>
    <xf numFmtId="166" fontId="2" fillId="0" borderId="16" xfId="0" applyNumberFormat="1" applyFont="1" applyBorder="1" applyAlignment="1">
      <alignment horizontal="right" indent="2"/>
    </xf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2" fillId="0" borderId="43" xfId="1" applyFont="1" applyBorder="1" applyAlignment="1">
      <alignment horizontal="center"/>
    </xf>
    <xf numFmtId="0" fontId="2" fillId="0" borderId="44" xfId="1" applyFont="1" applyBorder="1" applyAlignment="1">
      <alignment horizontal="center"/>
    </xf>
    <xf numFmtId="0" fontId="2" fillId="0" borderId="48" xfId="1" applyFont="1" applyBorder="1" applyAlignment="1">
      <alignment horizontal="center"/>
    </xf>
    <xf numFmtId="0" fontId="2" fillId="0" borderId="49" xfId="1" applyFont="1" applyBorder="1" applyAlignment="1">
      <alignment horizontal="center"/>
    </xf>
    <xf numFmtId="0" fontId="2" fillId="0" borderId="51" xfId="1" applyFont="1" applyBorder="1" applyAlignment="1">
      <alignment horizontal="left"/>
    </xf>
    <xf numFmtId="0" fontId="2" fillId="0" borderId="50" xfId="1" applyFont="1" applyBorder="1" applyAlignment="1">
      <alignment horizontal="left"/>
    </xf>
    <xf numFmtId="0" fontId="2" fillId="0" borderId="52" xfId="1" applyFont="1" applyBorder="1" applyAlignment="1">
      <alignment horizontal="left"/>
    </xf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0" fontId="9" fillId="0" borderId="0" xfId="1" applyFont="1" applyAlignment="1">
      <alignment horizontal="center"/>
    </xf>
    <xf numFmtId="49" fontId="2" fillId="0" borderId="48" xfId="1" applyNumberFormat="1" applyFont="1" applyBorder="1" applyAlignment="1">
      <alignment horizontal="center"/>
    </xf>
    <xf numFmtId="0" fontId="2" fillId="0" borderId="51" xfId="1" applyFont="1" applyBorder="1" applyAlignment="1">
      <alignment horizontal="center" shrinkToFit="1"/>
    </xf>
    <xf numFmtId="0" fontId="2" fillId="0" borderId="50" xfId="1" applyFont="1" applyBorder="1" applyAlignment="1">
      <alignment horizontal="center" shrinkToFit="1"/>
    </xf>
    <xf numFmtId="0" fontId="2" fillId="0" borderId="52" xfId="1" applyFont="1" applyBorder="1" applyAlignment="1">
      <alignment horizontal="center" shrinkToFit="1"/>
    </xf>
    <xf numFmtId="49" fontId="13" fillId="3" borderId="60" xfId="1" applyNumberFormat="1" applyFont="1" applyFill="1" applyBorder="1" applyAlignment="1">
      <alignment horizontal="left" wrapText="1"/>
    </xf>
    <xf numFmtId="49" fontId="16" fillId="0" borderId="61" xfId="0" applyNumberFormat="1" applyFont="1" applyBorder="1" applyAlignment="1">
      <alignment horizontal="left" wrapText="1"/>
    </xf>
    <xf numFmtId="0" fontId="3" fillId="0" borderId="46" xfId="1" applyFont="1" applyBorder="1" applyAlignment="1">
      <alignment horizontal="left" shrinkToFit="1"/>
    </xf>
    <xf numFmtId="0" fontId="3" fillId="0" borderId="44" xfId="1" applyFont="1" applyBorder="1" applyAlignment="1">
      <alignment horizontal="left" shrinkToFit="1"/>
    </xf>
    <xf numFmtId="49" fontId="15" fillId="3" borderId="60" xfId="1" applyNumberFormat="1" applyFont="1" applyFill="1" applyBorder="1" applyAlignment="1">
      <alignment horizontal="left" wrapText="1"/>
    </xf>
  </cellXfs>
  <cellStyles count="2">
    <cellStyle name="Normální" xfId="0" builtinId="0"/>
    <cellStyle name="normální_POL.XLS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1"/>
  <dimension ref="A1:BE55"/>
  <sheetViews>
    <sheetView tabSelected="1" workbookViewId="0">
      <selection activeCell="C4" sqref="C4"/>
    </sheetView>
  </sheetViews>
  <sheetFormatPr defaultColWidth="9.140625" defaultRowHeight="12.75" x14ac:dyDescent="0.2"/>
  <cols>
    <col min="1" max="1" width="2" style="3" customWidth="1"/>
    <col min="2" max="2" width="15" style="3" customWidth="1"/>
    <col min="3" max="3" width="15.85546875" style="3" customWidth="1"/>
    <col min="4" max="4" width="14.5703125" style="3" customWidth="1"/>
    <col min="5" max="5" width="13.5703125" style="3" customWidth="1"/>
    <col min="6" max="6" width="16.5703125" style="3" customWidth="1"/>
    <col min="7" max="7" width="15.28515625" style="3" customWidth="1"/>
    <col min="8" max="16384" width="9.140625" style="3"/>
  </cols>
  <sheetData>
    <row r="1" spans="1:57" ht="24.75" customHeight="1" thickBot="1" x14ac:dyDescent="0.25">
      <c r="A1" s="1" t="s">
        <v>0</v>
      </c>
      <c r="B1" s="2"/>
      <c r="C1" s="2"/>
      <c r="D1" s="2"/>
      <c r="E1" s="2"/>
      <c r="F1" s="2"/>
      <c r="G1" s="2"/>
    </row>
    <row r="2" spans="1:57" ht="12.75" customHeight="1" x14ac:dyDescent="0.2">
      <c r="A2" s="4" t="s">
        <v>1</v>
      </c>
      <c r="B2" s="5"/>
      <c r="C2" s="6">
        <f>Rekapitulace!H1</f>
        <v>5</v>
      </c>
      <c r="D2" s="6" t="str">
        <f>Rekapitulace!G2</f>
        <v>Základ pod cyklon</v>
      </c>
      <c r="E2" s="5"/>
      <c r="F2" s="7" t="s">
        <v>2</v>
      </c>
      <c r="G2" s="8"/>
    </row>
    <row r="3" spans="1:57" ht="3" hidden="1" customHeight="1" x14ac:dyDescent="0.2">
      <c r="A3" s="9"/>
      <c r="B3" s="10"/>
      <c r="C3" s="11"/>
      <c r="D3" s="11"/>
      <c r="E3" s="10"/>
      <c r="F3" s="12"/>
      <c r="G3" s="13"/>
    </row>
    <row r="4" spans="1:57" ht="12" customHeight="1" x14ac:dyDescent="0.2">
      <c r="A4" s="14" t="s">
        <v>3</v>
      </c>
      <c r="B4" s="10"/>
      <c r="C4" s="11" t="s">
        <v>176</v>
      </c>
      <c r="D4" s="11"/>
      <c r="E4" s="10"/>
      <c r="F4" s="12" t="s">
        <v>4</v>
      </c>
      <c r="G4" s="15"/>
    </row>
    <row r="5" spans="1:57" ht="12.95" customHeight="1" x14ac:dyDescent="0.2">
      <c r="A5" s="16" t="s">
        <v>82</v>
      </c>
      <c r="B5" s="17"/>
      <c r="C5" s="18" t="s">
        <v>83</v>
      </c>
      <c r="D5" s="19"/>
      <c r="E5" s="20"/>
      <c r="F5" s="12" t="s">
        <v>6</v>
      </c>
      <c r="G5" s="13"/>
    </row>
    <row r="6" spans="1:57" ht="12.95" customHeight="1" x14ac:dyDescent="0.2">
      <c r="A6" s="14" t="s">
        <v>7</v>
      </c>
      <c r="B6" s="10"/>
      <c r="C6" s="11" t="s">
        <v>8</v>
      </c>
      <c r="D6" s="11"/>
      <c r="E6" s="10"/>
      <c r="F6" s="21" t="s">
        <v>9</v>
      </c>
      <c r="G6" s="22">
        <v>0</v>
      </c>
      <c r="O6" s="23"/>
    </row>
    <row r="7" spans="1:57" ht="12.95" customHeight="1" x14ac:dyDescent="0.2">
      <c r="A7" s="24"/>
      <c r="B7" s="25"/>
      <c r="C7" s="209" t="s">
        <v>81</v>
      </c>
      <c r="D7" s="210"/>
      <c r="E7" s="211"/>
      <c r="F7" s="26" t="s">
        <v>10</v>
      </c>
      <c r="G7" s="22">
        <f>IF(PocetMJ=0,,ROUND((F30+F32)/PocetMJ,1))</f>
        <v>0</v>
      </c>
    </row>
    <row r="8" spans="1:57" x14ac:dyDescent="0.2">
      <c r="A8" s="27" t="s">
        <v>11</v>
      </c>
      <c r="B8" s="12"/>
      <c r="C8" s="203"/>
      <c r="D8" s="203"/>
      <c r="E8" s="204"/>
      <c r="F8" s="28" t="s">
        <v>12</v>
      </c>
      <c r="G8" s="29"/>
      <c r="H8" s="30"/>
      <c r="I8" s="31"/>
    </row>
    <row r="9" spans="1:57" x14ac:dyDescent="0.2">
      <c r="A9" s="27" t="s">
        <v>13</v>
      </c>
      <c r="B9" s="12"/>
      <c r="C9" s="203">
        <f>Projektant</f>
        <v>0</v>
      </c>
      <c r="D9" s="203"/>
      <c r="E9" s="204"/>
      <c r="F9" s="12"/>
      <c r="G9" s="32"/>
      <c r="H9" s="33"/>
    </row>
    <row r="10" spans="1:57" x14ac:dyDescent="0.2">
      <c r="A10" s="27" t="s">
        <v>14</v>
      </c>
      <c r="B10" s="12"/>
      <c r="C10" s="203"/>
      <c r="D10" s="203"/>
      <c r="E10" s="203"/>
      <c r="F10" s="34"/>
      <c r="G10" s="35"/>
      <c r="H10" s="36"/>
    </row>
    <row r="11" spans="1:57" ht="13.5" customHeight="1" x14ac:dyDescent="0.2">
      <c r="A11" s="27" t="s">
        <v>15</v>
      </c>
      <c r="B11" s="12"/>
      <c r="C11" s="203" t="s">
        <v>175</v>
      </c>
      <c r="D11" s="203"/>
      <c r="E11" s="203"/>
      <c r="F11" s="37" t="s">
        <v>16</v>
      </c>
      <c r="G11" s="38"/>
      <c r="H11" s="33"/>
      <c r="BA11" s="39"/>
      <c r="BB11" s="39"/>
      <c r="BC11" s="39"/>
      <c r="BD11" s="39"/>
      <c r="BE11" s="39"/>
    </row>
    <row r="12" spans="1:57" ht="12.75" customHeight="1" x14ac:dyDescent="0.2">
      <c r="A12" s="40" t="s">
        <v>17</v>
      </c>
      <c r="B12" s="10"/>
      <c r="C12" s="205"/>
      <c r="D12" s="205"/>
      <c r="E12" s="205"/>
      <c r="F12" s="41" t="s">
        <v>18</v>
      </c>
      <c r="G12" s="42"/>
      <c r="H12" s="33"/>
    </row>
    <row r="13" spans="1:57" ht="28.5" customHeight="1" thickBot="1" x14ac:dyDescent="0.25">
      <c r="A13" s="43" t="s">
        <v>19</v>
      </c>
      <c r="B13" s="44"/>
      <c r="C13" s="44"/>
      <c r="D13" s="44"/>
      <c r="E13" s="45"/>
      <c r="F13" s="45"/>
      <c r="G13" s="46"/>
      <c r="H13" s="33"/>
    </row>
    <row r="14" spans="1:57" ht="17.25" customHeight="1" thickBot="1" x14ac:dyDescent="0.25">
      <c r="A14" s="47" t="s">
        <v>20</v>
      </c>
      <c r="B14" s="48"/>
      <c r="C14" s="49"/>
      <c r="D14" s="50" t="s">
        <v>21</v>
      </c>
      <c r="E14" s="51"/>
      <c r="F14" s="51"/>
      <c r="G14" s="49"/>
    </row>
    <row r="15" spans="1:57" ht="15.95" customHeight="1" x14ac:dyDescent="0.2">
      <c r="A15" s="52"/>
      <c r="B15" s="53" t="s">
        <v>22</v>
      </c>
      <c r="C15" s="54">
        <f>HSV</f>
        <v>0</v>
      </c>
      <c r="D15" s="55" t="str">
        <f>Rekapitulace!A21</f>
        <v>Ztížené výrobní podmínky</v>
      </c>
      <c r="E15" s="56"/>
      <c r="F15" s="57"/>
      <c r="G15" s="54">
        <f>Rekapitulace!I21</f>
        <v>0</v>
      </c>
    </row>
    <row r="16" spans="1:57" ht="15.95" customHeight="1" x14ac:dyDescent="0.2">
      <c r="A16" s="52" t="s">
        <v>23</v>
      </c>
      <c r="B16" s="53" t="s">
        <v>24</v>
      </c>
      <c r="C16" s="54">
        <f>PSV</f>
        <v>0</v>
      </c>
      <c r="D16" s="9" t="str">
        <f>Rekapitulace!A22</f>
        <v>Oborová přirážka</v>
      </c>
      <c r="E16" s="58"/>
      <c r="F16" s="59"/>
      <c r="G16" s="54">
        <f>Rekapitulace!I22</f>
        <v>0</v>
      </c>
    </row>
    <row r="17" spans="1:7" ht="15.95" customHeight="1" x14ac:dyDescent="0.2">
      <c r="A17" s="52" t="s">
        <v>25</v>
      </c>
      <c r="B17" s="53" t="s">
        <v>26</v>
      </c>
      <c r="C17" s="54">
        <f>Mont</f>
        <v>0</v>
      </c>
      <c r="D17" s="9" t="str">
        <f>Rekapitulace!A23</f>
        <v>Přesun stavebních kapacit</v>
      </c>
      <c r="E17" s="58"/>
      <c r="F17" s="59"/>
      <c r="G17" s="54">
        <f>Rekapitulace!I23</f>
        <v>0</v>
      </c>
    </row>
    <row r="18" spans="1:7" ht="15.95" customHeight="1" x14ac:dyDescent="0.2">
      <c r="A18" s="60" t="s">
        <v>27</v>
      </c>
      <c r="B18" s="61" t="s">
        <v>28</v>
      </c>
      <c r="C18" s="54">
        <f>Dodavka</f>
        <v>0</v>
      </c>
      <c r="D18" s="9" t="str">
        <f>Rekapitulace!A24</f>
        <v>Mimostaveništní doprava</v>
      </c>
      <c r="E18" s="58"/>
      <c r="F18" s="59"/>
      <c r="G18" s="54">
        <f>Rekapitulace!I24</f>
        <v>0</v>
      </c>
    </row>
    <row r="19" spans="1:7" ht="15.95" customHeight="1" x14ac:dyDescent="0.2">
      <c r="A19" s="62" t="s">
        <v>29</v>
      </c>
      <c r="B19" s="53"/>
      <c r="C19" s="54">
        <f>SUM(C15:C18)</f>
        <v>0</v>
      </c>
      <c r="D19" s="9" t="str">
        <f>Rekapitulace!A25</f>
        <v>Zařízení staveniště</v>
      </c>
      <c r="E19" s="58"/>
      <c r="F19" s="59"/>
      <c r="G19" s="54">
        <f>Rekapitulace!I25</f>
        <v>0</v>
      </c>
    </row>
    <row r="20" spans="1:7" ht="15.95" customHeight="1" x14ac:dyDescent="0.2">
      <c r="A20" s="62"/>
      <c r="B20" s="53"/>
      <c r="C20" s="54"/>
      <c r="D20" s="9" t="str">
        <f>Rekapitulace!A26</f>
        <v>Provoz investora</v>
      </c>
      <c r="E20" s="58"/>
      <c r="F20" s="59"/>
      <c r="G20" s="54">
        <f>Rekapitulace!I26</f>
        <v>0</v>
      </c>
    </row>
    <row r="21" spans="1:7" ht="15.95" customHeight="1" x14ac:dyDescent="0.2">
      <c r="A21" s="62" t="s">
        <v>30</v>
      </c>
      <c r="B21" s="53"/>
      <c r="C21" s="54">
        <f>HZS</f>
        <v>0</v>
      </c>
      <c r="D21" s="9" t="str">
        <f>Rekapitulace!A27</f>
        <v>Kompletační činnost (IČD)</v>
      </c>
      <c r="E21" s="58"/>
      <c r="F21" s="59"/>
      <c r="G21" s="54">
        <f>Rekapitulace!I27</f>
        <v>0</v>
      </c>
    </row>
    <row r="22" spans="1:7" ht="15.95" customHeight="1" x14ac:dyDescent="0.2">
      <c r="A22" s="63" t="s">
        <v>31</v>
      </c>
      <c r="B22" s="33"/>
      <c r="C22" s="54">
        <f>C19+C21</f>
        <v>0</v>
      </c>
      <c r="D22" s="9" t="s">
        <v>32</v>
      </c>
      <c r="E22" s="58"/>
      <c r="F22" s="59"/>
      <c r="G22" s="54">
        <f>G23-SUM(G15:G21)</f>
        <v>0</v>
      </c>
    </row>
    <row r="23" spans="1:7" ht="15.95" customHeight="1" thickBot="1" x14ac:dyDescent="0.25">
      <c r="A23" s="206" t="s">
        <v>33</v>
      </c>
      <c r="B23" s="207"/>
      <c r="C23" s="64">
        <f>C22+G23</f>
        <v>0</v>
      </c>
      <c r="D23" s="65" t="s">
        <v>34</v>
      </c>
      <c r="E23" s="66"/>
      <c r="F23" s="67"/>
      <c r="G23" s="54">
        <f>VRN</f>
        <v>0</v>
      </c>
    </row>
    <row r="24" spans="1:7" x14ac:dyDescent="0.2">
      <c r="A24" s="68" t="s">
        <v>35</v>
      </c>
      <c r="B24" s="69"/>
      <c r="C24" s="70"/>
      <c r="D24" s="69" t="s">
        <v>36</v>
      </c>
      <c r="E24" s="69"/>
      <c r="F24" s="71" t="s">
        <v>37</v>
      </c>
      <c r="G24" s="72"/>
    </row>
    <row r="25" spans="1:7" x14ac:dyDescent="0.2">
      <c r="A25" s="63" t="s">
        <v>38</v>
      </c>
      <c r="B25" s="33"/>
      <c r="C25" s="73"/>
      <c r="D25" s="33" t="s">
        <v>38</v>
      </c>
      <c r="F25" s="74" t="s">
        <v>38</v>
      </c>
      <c r="G25" s="75"/>
    </row>
    <row r="26" spans="1:7" ht="37.5" customHeight="1" x14ac:dyDescent="0.2">
      <c r="A26" s="63" t="s">
        <v>39</v>
      </c>
      <c r="B26" s="76"/>
      <c r="C26" s="73"/>
      <c r="D26" s="33" t="s">
        <v>39</v>
      </c>
      <c r="F26" s="74" t="s">
        <v>39</v>
      </c>
      <c r="G26" s="75"/>
    </row>
    <row r="27" spans="1:7" x14ac:dyDescent="0.2">
      <c r="A27" s="63"/>
      <c r="B27" s="77"/>
      <c r="C27" s="73"/>
      <c r="D27" s="33"/>
      <c r="F27" s="74"/>
      <c r="G27" s="75"/>
    </row>
    <row r="28" spans="1:7" x14ac:dyDescent="0.2">
      <c r="A28" s="63" t="s">
        <v>40</v>
      </c>
      <c r="B28" s="33"/>
      <c r="C28" s="73"/>
      <c r="D28" s="74" t="s">
        <v>41</v>
      </c>
      <c r="E28" s="73"/>
      <c r="F28" s="78" t="s">
        <v>41</v>
      </c>
      <c r="G28" s="75"/>
    </row>
    <row r="29" spans="1:7" ht="69" customHeight="1" x14ac:dyDescent="0.2">
      <c r="A29" s="63"/>
      <c r="B29" s="33"/>
      <c r="C29" s="79"/>
      <c r="D29" s="80"/>
      <c r="E29" s="79"/>
      <c r="F29" s="33"/>
      <c r="G29" s="75"/>
    </row>
    <row r="30" spans="1:7" x14ac:dyDescent="0.2">
      <c r="A30" s="81" t="s">
        <v>42</v>
      </c>
      <c r="B30" s="82"/>
      <c r="C30" s="83">
        <v>21</v>
      </c>
      <c r="D30" s="82" t="s">
        <v>43</v>
      </c>
      <c r="E30" s="84"/>
      <c r="F30" s="212">
        <f>C23-F32</f>
        <v>0</v>
      </c>
      <c r="G30" s="213"/>
    </row>
    <row r="31" spans="1:7" x14ac:dyDescent="0.2">
      <c r="A31" s="81" t="s">
        <v>44</v>
      </c>
      <c r="B31" s="82"/>
      <c r="C31" s="83">
        <f>SazbaDPH1</f>
        <v>21</v>
      </c>
      <c r="D31" s="82" t="s">
        <v>45</v>
      </c>
      <c r="E31" s="84"/>
      <c r="F31" s="212">
        <f>ROUND(PRODUCT(F30,C31/100),0)</f>
        <v>0</v>
      </c>
      <c r="G31" s="213"/>
    </row>
    <row r="32" spans="1:7" x14ac:dyDescent="0.2">
      <c r="A32" s="81" t="s">
        <v>42</v>
      </c>
      <c r="B32" s="82"/>
      <c r="C32" s="83">
        <v>15</v>
      </c>
      <c r="D32" s="82" t="s">
        <v>45</v>
      </c>
      <c r="E32" s="84"/>
      <c r="F32" s="212">
        <v>0</v>
      </c>
      <c r="G32" s="213"/>
    </row>
    <row r="33" spans="1:8" x14ac:dyDescent="0.2">
      <c r="A33" s="81" t="s">
        <v>44</v>
      </c>
      <c r="B33" s="85"/>
      <c r="C33" s="86">
        <f>SazbaDPH2</f>
        <v>15</v>
      </c>
      <c r="D33" s="82" t="s">
        <v>45</v>
      </c>
      <c r="E33" s="59"/>
      <c r="F33" s="212">
        <f>ROUND(PRODUCT(F32,C33/100),0)</f>
        <v>0</v>
      </c>
      <c r="G33" s="213"/>
    </row>
    <row r="34" spans="1:8" s="90" customFormat="1" ht="19.5" customHeight="1" thickBot="1" x14ac:dyDescent="0.3">
      <c r="A34" s="87" t="s">
        <v>46</v>
      </c>
      <c r="B34" s="88"/>
      <c r="C34" s="88"/>
      <c r="D34" s="88"/>
      <c r="E34" s="89"/>
      <c r="F34" s="214">
        <f>ROUND(SUM(F30:F33),0)</f>
        <v>0</v>
      </c>
      <c r="G34" s="215"/>
    </row>
    <row r="36" spans="1:8" x14ac:dyDescent="0.2">
      <c r="A36" s="91" t="s">
        <v>47</v>
      </c>
      <c r="B36" s="91"/>
      <c r="C36" s="91"/>
      <c r="D36" s="91"/>
      <c r="E36" s="91"/>
      <c r="F36" s="91"/>
      <c r="G36" s="91"/>
      <c r="H36" s="3" t="s">
        <v>5</v>
      </c>
    </row>
    <row r="37" spans="1:8" ht="14.25" customHeight="1" x14ac:dyDescent="0.2">
      <c r="A37" s="91"/>
      <c r="B37" s="202"/>
      <c r="C37" s="202"/>
      <c r="D37" s="202"/>
      <c r="E37" s="202"/>
      <c r="F37" s="202"/>
      <c r="G37" s="202"/>
      <c r="H37" s="3" t="s">
        <v>5</v>
      </c>
    </row>
    <row r="38" spans="1:8" ht="12.75" customHeight="1" x14ac:dyDescent="0.2">
      <c r="A38" s="92"/>
      <c r="B38" s="202"/>
      <c r="C38" s="202"/>
      <c r="D38" s="202"/>
      <c r="E38" s="202"/>
      <c r="F38" s="202"/>
      <c r="G38" s="202"/>
      <c r="H38" s="3" t="s">
        <v>5</v>
      </c>
    </row>
    <row r="39" spans="1:8" x14ac:dyDescent="0.2">
      <c r="A39" s="92"/>
      <c r="B39" s="202"/>
      <c r="C39" s="202"/>
      <c r="D39" s="202"/>
      <c r="E39" s="202"/>
      <c r="F39" s="202"/>
      <c r="G39" s="202"/>
      <c r="H39" s="3" t="s">
        <v>5</v>
      </c>
    </row>
    <row r="40" spans="1:8" x14ac:dyDescent="0.2">
      <c r="A40" s="92"/>
      <c r="B40" s="202"/>
      <c r="C40" s="202"/>
      <c r="D40" s="202"/>
      <c r="E40" s="202"/>
      <c r="F40" s="202"/>
      <c r="G40" s="202"/>
      <c r="H40" s="3" t="s">
        <v>5</v>
      </c>
    </row>
    <row r="41" spans="1:8" x14ac:dyDescent="0.2">
      <c r="A41" s="92"/>
      <c r="B41" s="202"/>
      <c r="C41" s="202"/>
      <c r="D41" s="202"/>
      <c r="E41" s="202"/>
      <c r="F41" s="202"/>
      <c r="G41" s="202"/>
      <c r="H41" s="3" t="s">
        <v>5</v>
      </c>
    </row>
    <row r="42" spans="1:8" x14ac:dyDescent="0.2">
      <c r="A42" s="92"/>
      <c r="B42" s="202"/>
      <c r="C42" s="202"/>
      <c r="D42" s="202"/>
      <c r="E42" s="202"/>
      <c r="F42" s="202"/>
      <c r="G42" s="202"/>
      <c r="H42" s="3" t="s">
        <v>5</v>
      </c>
    </row>
    <row r="43" spans="1:8" x14ac:dyDescent="0.2">
      <c r="A43" s="92"/>
      <c r="B43" s="202"/>
      <c r="C43" s="202"/>
      <c r="D43" s="202"/>
      <c r="E43" s="202"/>
      <c r="F43" s="202"/>
      <c r="G43" s="202"/>
      <c r="H43" s="3" t="s">
        <v>5</v>
      </c>
    </row>
    <row r="44" spans="1:8" x14ac:dyDescent="0.2">
      <c r="A44" s="92"/>
      <c r="B44" s="202"/>
      <c r="C44" s="202"/>
      <c r="D44" s="202"/>
      <c r="E44" s="202"/>
      <c r="F44" s="202"/>
      <c r="G44" s="202"/>
      <c r="H44" s="3" t="s">
        <v>5</v>
      </c>
    </row>
    <row r="45" spans="1:8" ht="0.75" customHeight="1" x14ac:dyDescent="0.2">
      <c r="A45" s="92"/>
      <c r="B45" s="202"/>
      <c r="C45" s="202"/>
      <c r="D45" s="202"/>
      <c r="E45" s="202"/>
      <c r="F45" s="202"/>
      <c r="G45" s="202"/>
      <c r="H45" s="3" t="s">
        <v>5</v>
      </c>
    </row>
    <row r="46" spans="1:8" x14ac:dyDescent="0.2">
      <c r="B46" s="208"/>
      <c r="C46" s="208"/>
      <c r="D46" s="208"/>
      <c r="E46" s="208"/>
      <c r="F46" s="208"/>
      <c r="G46" s="208"/>
    </row>
    <row r="47" spans="1:8" x14ac:dyDescent="0.2">
      <c r="B47" s="208"/>
      <c r="C47" s="208"/>
      <c r="D47" s="208"/>
      <c r="E47" s="208"/>
      <c r="F47" s="208"/>
      <c r="G47" s="208"/>
    </row>
    <row r="48" spans="1:8" x14ac:dyDescent="0.2">
      <c r="B48" s="208"/>
      <c r="C48" s="208"/>
      <c r="D48" s="208"/>
      <c r="E48" s="208"/>
      <c r="F48" s="208"/>
      <c r="G48" s="208"/>
    </row>
    <row r="49" spans="2:7" x14ac:dyDescent="0.2">
      <c r="B49" s="208"/>
      <c r="C49" s="208"/>
      <c r="D49" s="208"/>
      <c r="E49" s="208"/>
      <c r="F49" s="208"/>
      <c r="G49" s="208"/>
    </row>
    <row r="50" spans="2:7" x14ac:dyDescent="0.2">
      <c r="B50" s="208"/>
      <c r="C50" s="208"/>
      <c r="D50" s="208"/>
      <c r="E50" s="208"/>
      <c r="F50" s="208"/>
      <c r="G50" s="208"/>
    </row>
    <row r="51" spans="2:7" x14ac:dyDescent="0.2">
      <c r="B51" s="208"/>
      <c r="C51" s="208"/>
      <c r="D51" s="208"/>
      <c r="E51" s="208"/>
      <c r="F51" s="208"/>
      <c r="G51" s="208"/>
    </row>
    <row r="52" spans="2:7" x14ac:dyDescent="0.2">
      <c r="B52" s="208"/>
      <c r="C52" s="208"/>
      <c r="D52" s="208"/>
      <c r="E52" s="208"/>
      <c r="F52" s="208"/>
      <c r="G52" s="208"/>
    </row>
    <row r="53" spans="2:7" x14ac:dyDescent="0.2">
      <c r="B53" s="208"/>
      <c r="C53" s="208"/>
      <c r="D53" s="208"/>
      <c r="E53" s="208"/>
      <c r="F53" s="208"/>
      <c r="G53" s="208"/>
    </row>
    <row r="54" spans="2:7" x14ac:dyDescent="0.2">
      <c r="B54" s="208"/>
      <c r="C54" s="208"/>
      <c r="D54" s="208"/>
      <c r="E54" s="208"/>
      <c r="F54" s="208"/>
      <c r="G54" s="208"/>
    </row>
    <row r="55" spans="2:7" x14ac:dyDescent="0.2">
      <c r="B55" s="208"/>
      <c r="C55" s="208"/>
      <c r="D55" s="208"/>
      <c r="E55" s="208"/>
      <c r="F55" s="208"/>
      <c r="G55" s="208"/>
    </row>
  </sheetData>
  <mergeCells count="23">
    <mergeCell ref="B52:G52"/>
    <mergeCell ref="B53:G53"/>
    <mergeCell ref="B54:G54"/>
    <mergeCell ref="B55:G55"/>
    <mergeCell ref="C7:E7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ageMargins left="0.59055118110236227" right="0.39370078740157483" top="0.59055118110236227" bottom="0.59055118110236227" header="0.19685039370078741" footer="0.19685039370078741"/>
  <pageSetup paperSize="9" orientation="portrait" horizontalDpi="300" verticalDpi="300" r:id="rId1"/>
  <headerFooter alignWithMargins="0">
    <oddFooter>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1"/>
  <dimension ref="A1:BE80"/>
  <sheetViews>
    <sheetView workbookViewId="0">
      <selection activeCell="G2" sqref="G2:I2"/>
    </sheetView>
  </sheetViews>
  <sheetFormatPr defaultColWidth="9.140625" defaultRowHeight="12.75" x14ac:dyDescent="0.2"/>
  <cols>
    <col min="1" max="1" width="5.85546875" style="3" customWidth="1"/>
    <col min="2" max="2" width="6.140625" style="3" customWidth="1"/>
    <col min="3" max="3" width="11.42578125" style="3" customWidth="1"/>
    <col min="4" max="4" width="15.85546875" style="3" customWidth="1"/>
    <col min="5" max="5" width="11.28515625" style="3" customWidth="1"/>
    <col min="6" max="6" width="10.85546875" style="3" customWidth="1"/>
    <col min="7" max="7" width="11" style="3" customWidth="1"/>
    <col min="8" max="8" width="11.140625" style="3" customWidth="1"/>
    <col min="9" max="9" width="10.7109375" style="3" customWidth="1"/>
    <col min="10" max="16384" width="9.140625" style="3"/>
  </cols>
  <sheetData>
    <row r="1" spans="1:9" ht="13.5" thickTop="1" x14ac:dyDescent="0.2">
      <c r="A1" s="216" t="s">
        <v>48</v>
      </c>
      <c r="B1" s="217"/>
      <c r="C1" s="93" t="str">
        <f>CONCATENATE(cislostavby," ",nazevstavby)</f>
        <v xml:space="preserve"> Rozšíření příjmu surovin, KARSIT AGRO a.s. Dubenec</v>
      </c>
      <c r="D1" s="94"/>
      <c r="E1" s="95"/>
      <c r="F1" s="94"/>
      <c r="G1" s="96" t="s">
        <v>49</v>
      </c>
      <c r="H1" s="97">
        <v>5</v>
      </c>
      <c r="I1" s="98"/>
    </row>
    <row r="2" spans="1:9" ht="13.5" thickBot="1" x14ac:dyDescent="0.25">
      <c r="A2" s="218" t="s">
        <v>50</v>
      </c>
      <c r="B2" s="219"/>
      <c r="C2" s="99" t="str">
        <f>CONCATENATE(cisloobjektu," ",nazevobjektu)</f>
        <v>01 Stavební část</v>
      </c>
      <c r="D2" s="100"/>
      <c r="E2" s="101"/>
      <c r="F2" s="100"/>
      <c r="G2" s="220" t="s">
        <v>84</v>
      </c>
      <c r="H2" s="221"/>
      <c r="I2" s="222"/>
    </row>
    <row r="3" spans="1:9" ht="13.5" thickTop="1" x14ac:dyDescent="0.2">
      <c r="F3" s="33"/>
    </row>
    <row r="4" spans="1:9" ht="19.5" customHeight="1" x14ac:dyDescent="0.25">
      <c r="A4" s="102" t="s">
        <v>51</v>
      </c>
      <c r="B4" s="103"/>
      <c r="C4" s="103"/>
      <c r="D4" s="103"/>
      <c r="E4" s="104"/>
      <c r="F4" s="103"/>
      <c r="G4" s="103"/>
      <c r="H4" s="103"/>
      <c r="I4" s="103"/>
    </row>
    <row r="5" spans="1:9" ht="13.5" thickBot="1" x14ac:dyDescent="0.25"/>
    <row r="6" spans="1:9" s="33" customFormat="1" ht="13.5" thickBot="1" x14ac:dyDescent="0.25">
      <c r="A6" s="105"/>
      <c r="B6" s="106" t="s">
        <v>52</v>
      </c>
      <c r="C6" s="106"/>
      <c r="D6" s="107"/>
      <c r="E6" s="108" t="s">
        <v>53</v>
      </c>
      <c r="F6" s="109" t="s">
        <v>54</v>
      </c>
      <c r="G6" s="109" t="s">
        <v>55</v>
      </c>
      <c r="H6" s="109" t="s">
        <v>56</v>
      </c>
      <c r="I6" s="110" t="s">
        <v>30</v>
      </c>
    </row>
    <row r="7" spans="1:9" s="33" customFormat="1" x14ac:dyDescent="0.2">
      <c r="A7" s="197" t="str">
        <f>Položky!B7</f>
        <v>1</v>
      </c>
      <c r="B7" s="111" t="str">
        <f>Položky!C7</f>
        <v>Zemní práce</v>
      </c>
      <c r="D7" s="112"/>
      <c r="E7" s="198">
        <f>Položky!BC24</f>
        <v>0</v>
      </c>
      <c r="F7" s="199">
        <f>Položky!BD24</f>
        <v>0</v>
      </c>
      <c r="G7" s="199">
        <f>Položky!BE24</f>
        <v>0</v>
      </c>
      <c r="H7" s="199">
        <f>Položky!BF24</f>
        <v>0</v>
      </c>
      <c r="I7" s="200">
        <f>Položky!BG24</f>
        <v>0</v>
      </c>
    </row>
    <row r="8" spans="1:9" s="33" customFormat="1" x14ac:dyDescent="0.2">
      <c r="A8" s="197" t="str">
        <f>Položky!B25</f>
        <v>2</v>
      </c>
      <c r="B8" s="111" t="str">
        <f>Položky!C25</f>
        <v>Základy a zvláštní zakládání</v>
      </c>
      <c r="D8" s="112"/>
      <c r="E8" s="198">
        <f>Položky!BC33</f>
        <v>0</v>
      </c>
      <c r="F8" s="199">
        <f>Položky!BD33</f>
        <v>0</v>
      </c>
      <c r="G8" s="199">
        <f>Položky!BE33</f>
        <v>0</v>
      </c>
      <c r="H8" s="199">
        <f>Položky!BF33</f>
        <v>0</v>
      </c>
      <c r="I8" s="200">
        <f>Položky!BG33</f>
        <v>0</v>
      </c>
    </row>
    <row r="9" spans="1:9" s="33" customFormat="1" x14ac:dyDescent="0.2">
      <c r="A9" s="197" t="str">
        <f>Položky!B34</f>
        <v>5</v>
      </c>
      <c r="B9" s="111" t="str">
        <f>Položky!C34</f>
        <v>Komunikace</v>
      </c>
      <c r="D9" s="112"/>
      <c r="E9" s="198">
        <f>Položky!BC37</f>
        <v>0</v>
      </c>
      <c r="F9" s="199">
        <f>Položky!BD37</f>
        <v>0</v>
      </c>
      <c r="G9" s="199">
        <f>Položky!BE37</f>
        <v>0</v>
      </c>
      <c r="H9" s="199">
        <f>Položky!BF37</f>
        <v>0</v>
      </c>
      <c r="I9" s="200">
        <f>Položky!BG37</f>
        <v>0</v>
      </c>
    </row>
    <row r="10" spans="1:9" s="33" customFormat="1" x14ac:dyDescent="0.2">
      <c r="A10" s="197" t="str">
        <f>Položky!B38</f>
        <v>63</v>
      </c>
      <c r="B10" s="111" t="str">
        <f>Položky!C38</f>
        <v>Podlahy a podlahové konstrukce</v>
      </c>
      <c r="D10" s="112"/>
      <c r="E10" s="198">
        <f>Položky!BC41</f>
        <v>0</v>
      </c>
      <c r="F10" s="199">
        <f>Položky!BD41</f>
        <v>0</v>
      </c>
      <c r="G10" s="199">
        <f>Položky!BE41</f>
        <v>0</v>
      </c>
      <c r="H10" s="199">
        <f>Položky!BF41</f>
        <v>0</v>
      </c>
      <c r="I10" s="200">
        <f>Položky!BG41</f>
        <v>0</v>
      </c>
    </row>
    <row r="11" spans="1:9" s="33" customFormat="1" x14ac:dyDescent="0.2">
      <c r="A11" s="197" t="str">
        <f>Položky!B42</f>
        <v>91</v>
      </c>
      <c r="B11" s="111" t="str">
        <f>Položky!C42</f>
        <v>Doplňující práce na komunikaci</v>
      </c>
      <c r="D11" s="112"/>
      <c r="E11" s="198">
        <f>Položky!BC45</f>
        <v>0</v>
      </c>
      <c r="F11" s="199">
        <f>Položky!BD45</f>
        <v>0</v>
      </c>
      <c r="G11" s="199">
        <f>Položky!BE45</f>
        <v>0</v>
      </c>
      <c r="H11" s="199">
        <f>Položky!BF45</f>
        <v>0</v>
      </c>
      <c r="I11" s="200">
        <f>Položky!BG45</f>
        <v>0</v>
      </c>
    </row>
    <row r="12" spans="1:9" s="33" customFormat="1" x14ac:dyDescent="0.2">
      <c r="A12" s="197" t="str">
        <f>Položky!B46</f>
        <v>96</v>
      </c>
      <c r="B12" s="111" t="str">
        <f>Položky!C46</f>
        <v>Bourání konstrukcí</v>
      </c>
      <c r="D12" s="112"/>
      <c r="E12" s="198">
        <f>Položky!BC50</f>
        <v>0</v>
      </c>
      <c r="F12" s="199">
        <f>Položky!BD50</f>
        <v>0</v>
      </c>
      <c r="G12" s="199">
        <f>Položky!BE50</f>
        <v>0</v>
      </c>
      <c r="H12" s="199">
        <f>Položky!BF50</f>
        <v>0</v>
      </c>
      <c r="I12" s="200">
        <f>Položky!BG50</f>
        <v>0</v>
      </c>
    </row>
    <row r="13" spans="1:9" s="33" customFormat="1" x14ac:dyDescent="0.2">
      <c r="A13" s="197" t="str">
        <f>Položky!B51</f>
        <v>99</v>
      </c>
      <c r="B13" s="111" t="str">
        <f>Položky!C51</f>
        <v>Staveništní přesun hmot</v>
      </c>
      <c r="D13" s="112"/>
      <c r="E13" s="198">
        <f>Položky!BC53</f>
        <v>0</v>
      </c>
      <c r="F13" s="199">
        <f>Položky!BD53</f>
        <v>0</v>
      </c>
      <c r="G13" s="199">
        <f>Položky!BE53</f>
        <v>0</v>
      </c>
      <c r="H13" s="199">
        <f>Položky!BF53</f>
        <v>0</v>
      </c>
      <c r="I13" s="200">
        <f>Položky!BG53</f>
        <v>0</v>
      </c>
    </row>
    <row r="14" spans="1:9" s="33" customFormat="1" x14ac:dyDescent="0.2">
      <c r="A14" s="197" t="str">
        <f>Položky!B54</f>
        <v>M21</v>
      </c>
      <c r="B14" s="111" t="str">
        <f>Položky!C54</f>
        <v>Elektromontáže</v>
      </c>
      <c r="D14" s="112"/>
      <c r="E14" s="198">
        <f>Položky!BC57</f>
        <v>0</v>
      </c>
      <c r="F14" s="199">
        <f>Položky!BD57</f>
        <v>0</v>
      </c>
      <c r="G14" s="199">
        <f>Položky!BE57</f>
        <v>0</v>
      </c>
      <c r="H14" s="199">
        <f>Položky!BF57</f>
        <v>0</v>
      </c>
      <c r="I14" s="200">
        <f>Položky!BG57</f>
        <v>0</v>
      </c>
    </row>
    <row r="15" spans="1:9" s="33" customFormat="1" ht="13.5" thickBot="1" x14ac:dyDescent="0.25">
      <c r="A15" s="197" t="str">
        <f>Položky!B58</f>
        <v>D96</v>
      </c>
      <c r="B15" s="111" t="str">
        <f>Položky!C58</f>
        <v>Přesuny suti</v>
      </c>
      <c r="D15" s="112"/>
      <c r="E15" s="198">
        <f>Položky!BC63</f>
        <v>0</v>
      </c>
      <c r="F15" s="199">
        <f>Položky!BD63</f>
        <v>0</v>
      </c>
      <c r="G15" s="199">
        <f>Položky!BE63</f>
        <v>0</v>
      </c>
      <c r="H15" s="199">
        <f>Položky!BF63</f>
        <v>0</v>
      </c>
      <c r="I15" s="200">
        <f>Položky!BG63</f>
        <v>0</v>
      </c>
    </row>
    <row r="16" spans="1:9" s="119" customFormat="1" ht="13.5" thickBot="1" x14ac:dyDescent="0.25">
      <c r="A16" s="113"/>
      <c r="B16" s="114" t="s">
        <v>57</v>
      </c>
      <c r="C16" s="114"/>
      <c r="D16" s="115"/>
      <c r="E16" s="116">
        <f>SUM(E7:E15)</f>
        <v>0</v>
      </c>
      <c r="F16" s="117">
        <f>SUM(F7:F15)</f>
        <v>0</v>
      </c>
      <c r="G16" s="117">
        <f>SUM(G7:G15)</f>
        <v>0</v>
      </c>
      <c r="H16" s="117">
        <f>SUM(H7:H15)</f>
        <v>0</v>
      </c>
      <c r="I16" s="118">
        <f>SUM(I7:I15)</f>
        <v>0</v>
      </c>
    </row>
    <row r="17" spans="1:57" x14ac:dyDescent="0.2">
      <c r="A17" s="33"/>
      <c r="B17" s="33"/>
      <c r="C17" s="33"/>
      <c r="D17" s="33"/>
      <c r="E17" s="33"/>
      <c r="F17" s="33"/>
      <c r="G17" s="33"/>
      <c r="H17" s="33"/>
      <c r="I17" s="33"/>
    </row>
    <row r="18" spans="1:57" ht="19.5" customHeight="1" x14ac:dyDescent="0.25">
      <c r="A18" s="103" t="s">
        <v>58</v>
      </c>
      <c r="B18" s="103"/>
      <c r="C18" s="103"/>
      <c r="D18" s="103"/>
      <c r="E18" s="103"/>
      <c r="F18" s="103"/>
      <c r="G18" s="120"/>
      <c r="H18" s="103"/>
      <c r="I18" s="103"/>
      <c r="BA18" s="39"/>
      <c r="BB18" s="39"/>
      <c r="BC18" s="39"/>
      <c r="BD18" s="39"/>
      <c r="BE18" s="39"/>
    </row>
    <row r="19" spans="1:57" ht="13.5" thickBot="1" x14ac:dyDescent="0.25"/>
    <row r="20" spans="1:57" x14ac:dyDescent="0.2">
      <c r="A20" s="68" t="s">
        <v>59</v>
      </c>
      <c r="B20" s="69"/>
      <c r="C20" s="69"/>
      <c r="D20" s="121"/>
      <c r="E20" s="122" t="s">
        <v>60</v>
      </c>
      <c r="F20" s="123" t="s">
        <v>61</v>
      </c>
      <c r="G20" s="124" t="s">
        <v>62</v>
      </c>
      <c r="H20" s="125"/>
      <c r="I20" s="126" t="s">
        <v>60</v>
      </c>
    </row>
    <row r="21" spans="1:57" x14ac:dyDescent="0.2">
      <c r="A21" s="62" t="s">
        <v>167</v>
      </c>
      <c r="B21" s="53"/>
      <c r="C21" s="53"/>
      <c r="D21" s="127"/>
      <c r="E21" s="128">
        <v>0</v>
      </c>
      <c r="F21" s="129">
        <v>0</v>
      </c>
      <c r="G21" s="130">
        <f t="shared" ref="G21:G28" si="0">CHOOSE(BA21+1,HSV+PSV,HSV+PSV+Mont,HSV+PSV+Dodavka+Mont,HSV,PSV,Mont,Dodavka,Mont+Dodavka,0)</f>
        <v>0</v>
      </c>
      <c r="H21" s="131"/>
      <c r="I21" s="132">
        <f t="shared" ref="I21:I28" si="1">E21+F21*G21/100</f>
        <v>0</v>
      </c>
      <c r="BA21" s="3">
        <v>0</v>
      </c>
    </row>
    <row r="22" spans="1:57" x14ac:dyDescent="0.2">
      <c r="A22" s="62" t="s">
        <v>168</v>
      </c>
      <c r="B22" s="53"/>
      <c r="C22" s="53"/>
      <c r="D22" s="127"/>
      <c r="E22" s="128">
        <v>0</v>
      </c>
      <c r="F22" s="129">
        <v>0</v>
      </c>
      <c r="G22" s="130">
        <f t="shared" si="0"/>
        <v>0</v>
      </c>
      <c r="H22" s="131"/>
      <c r="I22" s="132">
        <f t="shared" si="1"/>
        <v>0</v>
      </c>
      <c r="BA22" s="3">
        <v>0</v>
      </c>
    </row>
    <row r="23" spans="1:57" x14ac:dyDescent="0.2">
      <c r="A23" s="62" t="s">
        <v>169</v>
      </c>
      <c r="B23" s="53"/>
      <c r="C23" s="53"/>
      <c r="D23" s="127"/>
      <c r="E23" s="128">
        <v>0</v>
      </c>
      <c r="F23" s="129">
        <v>0</v>
      </c>
      <c r="G23" s="130">
        <f t="shared" si="0"/>
        <v>0</v>
      </c>
      <c r="H23" s="131"/>
      <c r="I23" s="132">
        <f t="shared" si="1"/>
        <v>0</v>
      </c>
      <c r="BA23" s="3">
        <v>0</v>
      </c>
    </row>
    <row r="24" spans="1:57" x14ac:dyDescent="0.2">
      <c r="A24" s="62" t="s">
        <v>170</v>
      </c>
      <c r="B24" s="53"/>
      <c r="C24" s="53"/>
      <c r="D24" s="127"/>
      <c r="E24" s="128">
        <v>0</v>
      </c>
      <c r="F24" s="129">
        <v>0</v>
      </c>
      <c r="G24" s="130">
        <f t="shared" si="0"/>
        <v>0</v>
      </c>
      <c r="H24" s="131"/>
      <c r="I24" s="132">
        <f t="shared" si="1"/>
        <v>0</v>
      </c>
      <c r="BA24" s="3">
        <v>0</v>
      </c>
    </row>
    <row r="25" spans="1:57" x14ac:dyDescent="0.2">
      <c r="A25" s="62" t="s">
        <v>171</v>
      </c>
      <c r="B25" s="53"/>
      <c r="C25" s="53"/>
      <c r="D25" s="127"/>
      <c r="E25" s="128">
        <v>0</v>
      </c>
      <c r="F25" s="129">
        <v>0</v>
      </c>
      <c r="G25" s="130">
        <f t="shared" si="0"/>
        <v>0</v>
      </c>
      <c r="H25" s="131"/>
      <c r="I25" s="132">
        <f t="shared" si="1"/>
        <v>0</v>
      </c>
      <c r="BA25" s="3">
        <v>1</v>
      </c>
    </row>
    <row r="26" spans="1:57" x14ac:dyDescent="0.2">
      <c r="A26" s="62" t="s">
        <v>172</v>
      </c>
      <c r="B26" s="53"/>
      <c r="C26" s="53"/>
      <c r="D26" s="127"/>
      <c r="E26" s="128">
        <v>0</v>
      </c>
      <c r="F26" s="129">
        <v>0</v>
      </c>
      <c r="G26" s="130">
        <f t="shared" si="0"/>
        <v>0</v>
      </c>
      <c r="H26" s="131"/>
      <c r="I26" s="132">
        <f t="shared" si="1"/>
        <v>0</v>
      </c>
      <c r="BA26" s="3">
        <v>1</v>
      </c>
    </row>
    <row r="27" spans="1:57" x14ac:dyDescent="0.2">
      <c r="A27" s="62" t="s">
        <v>173</v>
      </c>
      <c r="B27" s="53"/>
      <c r="C27" s="53"/>
      <c r="D27" s="127"/>
      <c r="E27" s="128">
        <v>0</v>
      </c>
      <c r="F27" s="129">
        <v>0</v>
      </c>
      <c r="G27" s="130">
        <f t="shared" si="0"/>
        <v>0</v>
      </c>
      <c r="H27" s="131"/>
      <c r="I27" s="132">
        <f t="shared" si="1"/>
        <v>0</v>
      </c>
      <c r="BA27" s="3">
        <v>2</v>
      </c>
    </row>
    <row r="28" spans="1:57" x14ac:dyDescent="0.2">
      <c r="A28" s="62" t="s">
        <v>174</v>
      </c>
      <c r="B28" s="53"/>
      <c r="C28" s="53"/>
      <c r="D28" s="127"/>
      <c r="E28" s="128">
        <v>0</v>
      </c>
      <c r="F28" s="129">
        <v>0</v>
      </c>
      <c r="G28" s="130">
        <f t="shared" si="0"/>
        <v>0</v>
      </c>
      <c r="H28" s="131"/>
      <c r="I28" s="132">
        <f t="shared" si="1"/>
        <v>0</v>
      </c>
      <c r="BA28" s="3">
        <v>2</v>
      </c>
    </row>
    <row r="29" spans="1:57" ht="13.5" thickBot="1" x14ac:dyDescent="0.25">
      <c r="A29" s="133"/>
      <c r="B29" s="134" t="s">
        <v>63</v>
      </c>
      <c r="C29" s="135"/>
      <c r="D29" s="136"/>
      <c r="E29" s="137"/>
      <c r="F29" s="138"/>
      <c r="G29" s="138"/>
      <c r="H29" s="223">
        <f>SUM(I21:I28)</f>
        <v>0</v>
      </c>
      <c r="I29" s="224"/>
    </row>
    <row r="31" spans="1:57" x14ac:dyDescent="0.2">
      <c r="B31" s="119"/>
      <c r="F31" s="139"/>
      <c r="G31" s="140"/>
      <c r="H31" s="140"/>
      <c r="I31" s="141"/>
    </row>
    <row r="32" spans="1:57" x14ac:dyDescent="0.2">
      <c r="F32" s="139"/>
      <c r="G32" s="140"/>
      <c r="H32" s="140"/>
      <c r="I32" s="141"/>
    </row>
    <row r="33" spans="6:9" x14ac:dyDescent="0.2">
      <c r="F33" s="139"/>
      <c r="G33" s="140"/>
      <c r="H33" s="140"/>
      <c r="I33" s="141"/>
    </row>
    <row r="34" spans="6:9" x14ac:dyDescent="0.2">
      <c r="F34" s="139"/>
      <c r="G34" s="140"/>
      <c r="H34" s="140"/>
      <c r="I34" s="141"/>
    </row>
    <row r="35" spans="6:9" x14ac:dyDescent="0.2">
      <c r="F35" s="139"/>
      <c r="G35" s="140"/>
      <c r="H35" s="140"/>
      <c r="I35" s="141"/>
    </row>
    <row r="36" spans="6:9" x14ac:dyDescent="0.2">
      <c r="F36" s="139"/>
      <c r="G36" s="140"/>
      <c r="H36" s="140"/>
      <c r="I36" s="141"/>
    </row>
    <row r="37" spans="6:9" x14ac:dyDescent="0.2">
      <c r="F37" s="139"/>
      <c r="G37" s="140"/>
      <c r="H37" s="140"/>
      <c r="I37" s="141"/>
    </row>
    <row r="38" spans="6:9" x14ac:dyDescent="0.2">
      <c r="F38" s="139"/>
      <c r="G38" s="140"/>
      <c r="H38" s="140"/>
      <c r="I38" s="141"/>
    </row>
    <row r="39" spans="6:9" x14ac:dyDescent="0.2">
      <c r="F39" s="139"/>
      <c r="G39" s="140"/>
      <c r="H39" s="140"/>
      <c r="I39" s="141"/>
    </row>
    <row r="40" spans="6:9" x14ac:dyDescent="0.2">
      <c r="F40" s="139"/>
      <c r="G40" s="140"/>
      <c r="H40" s="140"/>
      <c r="I40" s="141"/>
    </row>
    <row r="41" spans="6:9" x14ac:dyDescent="0.2">
      <c r="F41" s="139"/>
      <c r="G41" s="140"/>
      <c r="H41" s="140"/>
      <c r="I41" s="141"/>
    </row>
    <row r="42" spans="6:9" x14ac:dyDescent="0.2">
      <c r="F42" s="139"/>
      <c r="G42" s="140"/>
      <c r="H42" s="140"/>
      <c r="I42" s="141"/>
    </row>
    <row r="43" spans="6:9" x14ac:dyDescent="0.2">
      <c r="F43" s="139"/>
      <c r="G43" s="140"/>
      <c r="H43" s="140"/>
      <c r="I43" s="141"/>
    </row>
    <row r="44" spans="6:9" x14ac:dyDescent="0.2">
      <c r="F44" s="139"/>
      <c r="G44" s="140"/>
      <c r="H44" s="140"/>
      <c r="I44" s="141"/>
    </row>
    <row r="45" spans="6:9" x14ac:dyDescent="0.2">
      <c r="F45" s="139"/>
      <c r="G45" s="140"/>
      <c r="H45" s="140"/>
      <c r="I45" s="141"/>
    </row>
    <row r="46" spans="6:9" x14ac:dyDescent="0.2">
      <c r="F46" s="139"/>
      <c r="G46" s="140"/>
      <c r="H46" s="140"/>
      <c r="I46" s="141"/>
    </row>
    <row r="47" spans="6:9" x14ac:dyDescent="0.2">
      <c r="F47" s="139"/>
      <c r="G47" s="140"/>
      <c r="H47" s="140"/>
      <c r="I47" s="141"/>
    </row>
    <row r="48" spans="6:9" x14ac:dyDescent="0.2">
      <c r="F48" s="139"/>
      <c r="G48" s="140"/>
      <c r="H48" s="140"/>
      <c r="I48" s="141"/>
    </row>
    <row r="49" spans="6:9" x14ac:dyDescent="0.2">
      <c r="F49" s="139"/>
      <c r="G49" s="140"/>
      <c r="H49" s="140"/>
      <c r="I49" s="141"/>
    </row>
    <row r="50" spans="6:9" x14ac:dyDescent="0.2">
      <c r="F50" s="139"/>
      <c r="G50" s="140"/>
      <c r="H50" s="140"/>
      <c r="I50" s="141"/>
    </row>
    <row r="51" spans="6:9" x14ac:dyDescent="0.2">
      <c r="F51" s="139"/>
      <c r="G51" s="140"/>
      <c r="H51" s="140"/>
      <c r="I51" s="141"/>
    </row>
    <row r="52" spans="6:9" x14ac:dyDescent="0.2">
      <c r="F52" s="139"/>
      <c r="G52" s="140"/>
      <c r="H52" s="140"/>
      <c r="I52" s="141"/>
    </row>
    <row r="53" spans="6:9" x14ac:dyDescent="0.2">
      <c r="F53" s="139"/>
      <c r="G53" s="140"/>
      <c r="H53" s="140"/>
      <c r="I53" s="141"/>
    </row>
    <row r="54" spans="6:9" x14ac:dyDescent="0.2">
      <c r="F54" s="139"/>
      <c r="G54" s="140"/>
      <c r="H54" s="140"/>
      <c r="I54" s="141"/>
    </row>
    <row r="55" spans="6:9" x14ac:dyDescent="0.2">
      <c r="F55" s="139"/>
      <c r="G55" s="140"/>
      <c r="H55" s="140"/>
      <c r="I55" s="141"/>
    </row>
    <row r="56" spans="6:9" x14ac:dyDescent="0.2">
      <c r="F56" s="139"/>
      <c r="G56" s="140"/>
      <c r="H56" s="140"/>
      <c r="I56" s="141"/>
    </row>
    <row r="57" spans="6:9" x14ac:dyDescent="0.2">
      <c r="F57" s="139"/>
      <c r="G57" s="140"/>
      <c r="H57" s="140"/>
      <c r="I57" s="141"/>
    </row>
    <row r="58" spans="6:9" x14ac:dyDescent="0.2">
      <c r="F58" s="139"/>
      <c r="G58" s="140"/>
      <c r="H58" s="140"/>
      <c r="I58" s="141"/>
    </row>
    <row r="59" spans="6:9" x14ac:dyDescent="0.2">
      <c r="F59" s="139"/>
      <c r="G59" s="140"/>
      <c r="H59" s="140"/>
      <c r="I59" s="141"/>
    </row>
    <row r="60" spans="6:9" x14ac:dyDescent="0.2">
      <c r="F60" s="139"/>
      <c r="G60" s="140"/>
      <c r="H60" s="140"/>
      <c r="I60" s="141"/>
    </row>
    <row r="61" spans="6:9" x14ac:dyDescent="0.2">
      <c r="F61" s="139"/>
      <c r="G61" s="140"/>
      <c r="H61" s="140"/>
      <c r="I61" s="141"/>
    </row>
    <row r="62" spans="6:9" x14ac:dyDescent="0.2">
      <c r="F62" s="139"/>
      <c r="G62" s="140"/>
      <c r="H62" s="140"/>
      <c r="I62" s="141"/>
    </row>
    <row r="63" spans="6:9" x14ac:dyDescent="0.2">
      <c r="F63" s="139"/>
      <c r="G63" s="140"/>
      <c r="H63" s="140"/>
      <c r="I63" s="141"/>
    </row>
    <row r="64" spans="6:9" x14ac:dyDescent="0.2">
      <c r="F64" s="139"/>
      <c r="G64" s="140"/>
      <c r="H64" s="140"/>
      <c r="I64" s="141"/>
    </row>
    <row r="65" spans="6:9" x14ac:dyDescent="0.2">
      <c r="F65" s="139"/>
      <c r="G65" s="140"/>
      <c r="H65" s="140"/>
      <c r="I65" s="141"/>
    </row>
    <row r="66" spans="6:9" x14ac:dyDescent="0.2">
      <c r="F66" s="139"/>
      <c r="G66" s="140"/>
      <c r="H66" s="140"/>
      <c r="I66" s="141"/>
    </row>
    <row r="67" spans="6:9" x14ac:dyDescent="0.2">
      <c r="F67" s="139"/>
      <c r="G67" s="140"/>
      <c r="H67" s="140"/>
      <c r="I67" s="141"/>
    </row>
    <row r="68" spans="6:9" x14ac:dyDescent="0.2">
      <c r="F68" s="139"/>
      <c r="G68" s="140"/>
      <c r="H68" s="140"/>
      <c r="I68" s="141"/>
    </row>
    <row r="69" spans="6:9" x14ac:dyDescent="0.2">
      <c r="F69" s="139"/>
      <c r="G69" s="140"/>
      <c r="H69" s="140"/>
      <c r="I69" s="141"/>
    </row>
    <row r="70" spans="6:9" x14ac:dyDescent="0.2">
      <c r="F70" s="139"/>
      <c r="G70" s="140"/>
      <c r="H70" s="140"/>
      <c r="I70" s="141"/>
    </row>
    <row r="71" spans="6:9" x14ac:dyDescent="0.2">
      <c r="F71" s="139"/>
      <c r="G71" s="140"/>
      <c r="H71" s="140"/>
      <c r="I71" s="141"/>
    </row>
    <row r="72" spans="6:9" x14ac:dyDescent="0.2">
      <c r="F72" s="139"/>
      <c r="G72" s="140"/>
      <c r="H72" s="140"/>
      <c r="I72" s="141"/>
    </row>
    <row r="73" spans="6:9" x14ac:dyDescent="0.2">
      <c r="F73" s="139"/>
      <c r="G73" s="140"/>
      <c r="H73" s="140"/>
      <c r="I73" s="141"/>
    </row>
    <row r="74" spans="6:9" x14ac:dyDescent="0.2">
      <c r="F74" s="139"/>
      <c r="G74" s="140"/>
      <c r="H74" s="140"/>
      <c r="I74" s="141"/>
    </row>
    <row r="75" spans="6:9" x14ac:dyDescent="0.2">
      <c r="F75" s="139"/>
      <c r="G75" s="140"/>
      <c r="H75" s="140"/>
      <c r="I75" s="141"/>
    </row>
    <row r="76" spans="6:9" x14ac:dyDescent="0.2">
      <c r="F76" s="139"/>
      <c r="G76" s="140"/>
      <c r="H76" s="140"/>
      <c r="I76" s="141"/>
    </row>
    <row r="77" spans="6:9" x14ac:dyDescent="0.2">
      <c r="F77" s="139"/>
      <c r="G77" s="140"/>
      <c r="H77" s="140"/>
      <c r="I77" s="141"/>
    </row>
    <row r="78" spans="6:9" x14ac:dyDescent="0.2">
      <c r="F78" s="139"/>
      <c r="G78" s="140"/>
      <c r="H78" s="140"/>
      <c r="I78" s="141"/>
    </row>
    <row r="79" spans="6:9" x14ac:dyDescent="0.2">
      <c r="F79" s="139"/>
      <c r="G79" s="140"/>
      <c r="H79" s="140"/>
      <c r="I79" s="141"/>
    </row>
    <row r="80" spans="6:9" x14ac:dyDescent="0.2">
      <c r="F80" s="139"/>
      <c r="G80" s="140"/>
      <c r="H80" s="140"/>
      <c r="I80" s="141"/>
    </row>
  </sheetData>
  <mergeCells count="4">
    <mergeCell ref="A1:B1"/>
    <mergeCell ref="A2:B2"/>
    <mergeCell ref="G2:I2"/>
    <mergeCell ref="H29:I29"/>
  </mergeCells>
  <pageMargins left="0.59055118110236227" right="0.39370078740157483" top="0.59055118110236227" bottom="0.59055118110236227" header="0.19685039370078741" footer="0.19685039370078741"/>
  <pageSetup paperSize="9" orientation="portrait" horizontalDpi="300" verticalDpi="300" r:id="rId1"/>
  <headerFooter alignWithMargins="0">
    <oddFooter>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>
    <pageSetUpPr fitToPage="1"/>
  </sheetPr>
  <dimension ref="A1:CD136"/>
  <sheetViews>
    <sheetView showGridLines="0" showZeros="0" topLeftCell="A43" zoomScaleNormal="100" workbookViewId="0">
      <selection activeCell="F59" sqref="F59:F62"/>
    </sheetView>
  </sheetViews>
  <sheetFormatPr defaultColWidth="9.140625" defaultRowHeight="12.75" x14ac:dyDescent="0.2"/>
  <cols>
    <col min="1" max="1" width="4.42578125" style="142" customWidth="1"/>
    <col min="2" max="2" width="11.5703125" style="142" customWidth="1"/>
    <col min="3" max="3" width="40.42578125" style="142" customWidth="1"/>
    <col min="4" max="4" width="5.5703125" style="142" customWidth="1"/>
    <col min="5" max="5" width="8.5703125" style="150" customWidth="1"/>
    <col min="6" max="6" width="8.28515625" style="142" bestFit="1" customWidth="1"/>
    <col min="7" max="7" width="10.28515625" style="142" bestFit="1" customWidth="1"/>
    <col min="8" max="8" width="8.42578125" style="142" customWidth="1"/>
    <col min="9" max="9" width="7.42578125" style="142" bestFit="1" customWidth="1"/>
    <col min="10" max="10" width="8.42578125" style="142" customWidth="1"/>
    <col min="11" max="11" width="8.42578125" style="142" bestFit="1" customWidth="1"/>
    <col min="12" max="12" width="75.42578125" style="142" customWidth="1"/>
    <col min="13" max="13" width="45.28515625" style="142" customWidth="1"/>
    <col min="14" max="14" width="75.42578125" style="142" customWidth="1"/>
    <col min="15" max="15" width="45.28515625" style="142" customWidth="1"/>
    <col min="16" max="16384" width="9.140625" style="142"/>
  </cols>
  <sheetData>
    <row r="1" spans="1:82" ht="15.75" x14ac:dyDescent="0.25">
      <c r="A1" s="225" t="s">
        <v>64</v>
      </c>
      <c r="B1" s="225"/>
      <c r="C1" s="225"/>
      <c r="D1" s="225"/>
      <c r="E1" s="225"/>
      <c r="F1" s="225"/>
      <c r="G1" s="225"/>
    </row>
    <row r="2" spans="1:82" ht="14.25" customHeight="1" thickBot="1" x14ac:dyDescent="0.25">
      <c r="B2" s="143"/>
      <c r="C2" s="144"/>
      <c r="D2" s="144"/>
      <c r="E2" s="145"/>
      <c r="F2" s="144"/>
      <c r="G2" s="144"/>
    </row>
    <row r="3" spans="1:82" ht="13.5" thickTop="1" x14ac:dyDescent="0.2">
      <c r="A3" s="216" t="s">
        <v>48</v>
      </c>
      <c r="B3" s="217"/>
      <c r="C3" s="232" t="str">
        <f>CONCATENATE(cislostavby," ",nazevstavby)</f>
        <v xml:space="preserve"> Rozšíření příjmu surovin, KARSIT AGRO a.s. Dubenec</v>
      </c>
      <c r="D3" s="233"/>
      <c r="E3" s="146" t="s">
        <v>65</v>
      </c>
      <c r="F3" s="147">
        <f>Rekapitulace!H1</f>
        <v>5</v>
      </c>
      <c r="G3" s="148"/>
    </row>
    <row r="4" spans="1:82" ht="13.5" thickBot="1" x14ac:dyDescent="0.25">
      <c r="A4" s="226" t="s">
        <v>50</v>
      </c>
      <c r="B4" s="219"/>
      <c r="C4" s="99" t="str">
        <f>CONCATENATE(cisloobjektu," ",nazevobjektu)</f>
        <v>01 Stavební část</v>
      </c>
      <c r="D4" s="100"/>
      <c r="E4" s="227" t="str">
        <f>Rekapitulace!G2</f>
        <v>Základ pod cyklon</v>
      </c>
      <c r="F4" s="228"/>
      <c r="G4" s="229"/>
    </row>
    <row r="5" spans="1:82" ht="13.5" thickTop="1" x14ac:dyDescent="0.2">
      <c r="A5" s="149"/>
      <c r="G5" s="151"/>
    </row>
    <row r="6" spans="1:82" ht="22.5" x14ac:dyDescent="0.2">
      <c r="A6" s="152" t="s">
        <v>66</v>
      </c>
      <c r="B6" s="153" t="s">
        <v>67</v>
      </c>
      <c r="C6" s="153" t="s">
        <v>68</v>
      </c>
      <c r="D6" s="153" t="s">
        <v>69</v>
      </c>
      <c r="E6" s="154" t="s">
        <v>70</v>
      </c>
      <c r="F6" s="153" t="s">
        <v>71</v>
      </c>
      <c r="G6" s="155" t="s">
        <v>72</v>
      </c>
      <c r="H6" s="156" t="s">
        <v>73</v>
      </c>
      <c r="I6" s="156" t="s">
        <v>74</v>
      </c>
      <c r="J6" s="156" t="s">
        <v>75</v>
      </c>
      <c r="K6" s="156" t="s">
        <v>76</v>
      </c>
    </row>
    <row r="7" spans="1:82" x14ac:dyDescent="0.2">
      <c r="A7" s="157" t="s">
        <v>77</v>
      </c>
      <c r="B7" s="158" t="s">
        <v>78</v>
      </c>
      <c r="C7" s="159" t="s">
        <v>79</v>
      </c>
      <c r="D7" s="160"/>
      <c r="E7" s="161"/>
      <c r="F7" s="161"/>
      <c r="G7" s="162"/>
      <c r="H7" s="163"/>
      <c r="I7" s="164"/>
      <c r="J7" s="163"/>
      <c r="K7" s="164"/>
      <c r="Q7" s="165">
        <v>1</v>
      </c>
    </row>
    <row r="8" spans="1:82" x14ac:dyDescent="0.2">
      <c r="A8" s="166">
        <v>1</v>
      </c>
      <c r="B8" s="167" t="s">
        <v>85</v>
      </c>
      <c r="C8" s="168" t="s">
        <v>86</v>
      </c>
      <c r="D8" s="169" t="s">
        <v>87</v>
      </c>
      <c r="E8" s="170">
        <v>2.5499999999999998</v>
      </c>
      <c r="F8" s="170"/>
      <c r="G8" s="171">
        <f>E8*F8</f>
        <v>0</v>
      </c>
      <c r="H8" s="172">
        <v>0</v>
      </c>
      <c r="I8" s="172">
        <f>E8*H8</f>
        <v>0</v>
      </c>
      <c r="J8" s="172">
        <v>0</v>
      </c>
      <c r="K8" s="172">
        <f>E8*J8</f>
        <v>0</v>
      </c>
      <c r="Q8" s="165">
        <v>2</v>
      </c>
      <c r="AA8" s="142">
        <v>1</v>
      </c>
      <c r="AB8" s="142">
        <v>1</v>
      </c>
      <c r="AC8" s="142">
        <v>1</v>
      </c>
      <c r="BB8" s="142">
        <v>1</v>
      </c>
      <c r="BC8" s="142">
        <f>IF(BB8=1,G8,0)</f>
        <v>0</v>
      </c>
      <c r="BD8" s="142">
        <f>IF(BB8=2,G8,0)</f>
        <v>0</v>
      </c>
      <c r="BE8" s="142">
        <f>IF(BB8=3,G8,0)</f>
        <v>0</v>
      </c>
      <c r="BF8" s="142">
        <f>IF(BB8=4,G8,0)</f>
        <v>0</v>
      </c>
      <c r="BG8" s="142">
        <f>IF(BB8=5,G8,0)</f>
        <v>0</v>
      </c>
      <c r="CA8" s="142">
        <v>1</v>
      </c>
      <c r="CB8" s="142">
        <v>1</v>
      </c>
      <c r="CC8" s="165"/>
      <c r="CD8" s="165"/>
    </row>
    <row r="9" spans="1:82" x14ac:dyDescent="0.2">
      <c r="A9" s="166">
        <v>2</v>
      </c>
      <c r="B9" s="167" t="s">
        <v>88</v>
      </c>
      <c r="C9" s="168" t="s">
        <v>89</v>
      </c>
      <c r="D9" s="169" t="s">
        <v>87</v>
      </c>
      <c r="E9" s="170">
        <v>2.5499999999999998</v>
      </c>
      <c r="F9" s="170"/>
      <c r="G9" s="171">
        <f>E9*F9</f>
        <v>0</v>
      </c>
      <c r="H9" s="172">
        <v>0</v>
      </c>
      <c r="I9" s="172">
        <f>E9*H9</f>
        <v>0</v>
      </c>
      <c r="J9" s="172">
        <v>0</v>
      </c>
      <c r="K9" s="172">
        <f>E9*J9</f>
        <v>0</v>
      </c>
      <c r="Q9" s="165">
        <v>2</v>
      </c>
      <c r="AA9" s="142">
        <v>1</v>
      </c>
      <c r="AB9" s="142">
        <v>1</v>
      </c>
      <c r="AC9" s="142">
        <v>1</v>
      </c>
      <c r="BB9" s="142">
        <v>1</v>
      </c>
      <c r="BC9" s="142">
        <f>IF(BB9=1,G9,0)</f>
        <v>0</v>
      </c>
      <c r="BD9" s="142">
        <f>IF(BB9=2,G9,0)</f>
        <v>0</v>
      </c>
      <c r="BE9" s="142">
        <f>IF(BB9=3,G9,0)</f>
        <v>0</v>
      </c>
      <c r="BF9" s="142">
        <f>IF(BB9=4,G9,0)</f>
        <v>0</v>
      </c>
      <c r="BG9" s="142">
        <f>IF(BB9=5,G9,0)</f>
        <v>0</v>
      </c>
      <c r="CA9" s="142">
        <v>1</v>
      </c>
      <c r="CB9" s="142">
        <v>1</v>
      </c>
      <c r="CC9" s="165"/>
      <c r="CD9" s="165"/>
    </row>
    <row r="10" spans="1:82" x14ac:dyDescent="0.2">
      <c r="A10" s="166">
        <v>3</v>
      </c>
      <c r="B10" s="167" t="s">
        <v>90</v>
      </c>
      <c r="C10" s="168" t="s">
        <v>91</v>
      </c>
      <c r="D10" s="169" t="s">
        <v>87</v>
      </c>
      <c r="E10" s="170">
        <v>2.5499999999999998</v>
      </c>
      <c r="F10" s="170"/>
      <c r="G10" s="171">
        <f>E10*F10</f>
        <v>0</v>
      </c>
      <c r="H10" s="172">
        <v>0</v>
      </c>
      <c r="I10" s="172">
        <f>E10*H10</f>
        <v>0</v>
      </c>
      <c r="J10" s="172">
        <v>0</v>
      </c>
      <c r="K10" s="172">
        <f>E10*J10</f>
        <v>0</v>
      </c>
      <c r="Q10" s="165">
        <v>2</v>
      </c>
      <c r="AA10" s="142">
        <v>1</v>
      </c>
      <c r="AB10" s="142">
        <v>1</v>
      </c>
      <c r="AC10" s="142">
        <v>1</v>
      </c>
      <c r="BB10" s="142">
        <v>1</v>
      </c>
      <c r="BC10" s="142">
        <f>IF(BB10=1,G10,0)</f>
        <v>0</v>
      </c>
      <c r="BD10" s="142">
        <f>IF(BB10=2,G10,0)</f>
        <v>0</v>
      </c>
      <c r="BE10" s="142">
        <f>IF(BB10=3,G10,0)</f>
        <v>0</v>
      </c>
      <c r="BF10" s="142">
        <f>IF(BB10=4,G10,0)</f>
        <v>0</v>
      </c>
      <c r="BG10" s="142">
        <f>IF(BB10=5,G10,0)</f>
        <v>0</v>
      </c>
      <c r="CA10" s="142">
        <v>1</v>
      </c>
      <c r="CB10" s="142">
        <v>1</v>
      </c>
      <c r="CC10" s="165"/>
      <c r="CD10" s="165"/>
    </row>
    <row r="11" spans="1:82" x14ac:dyDescent="0.2">
      <c r="A11" s="173"/>
      <c r="B11" s="174"/>
      <c r="C11" s="230" t="s">
        <v>92</v>
      </c>
      <c r="D11" s="231"/>
      <c r="E11" s="201">
        <v>0</v>
      </c>
      <c r="F11" s="177"/>
      <c r="G11" s="178"/>
      <c r="H11" s="179"/>
      <c r="I11" s="180"/>
      <c r="J11" s="179"/>
      <c r="K11" s="180"/>
      <c r="M11" s="175" t="s">
        <v>92</v>
      </c>
      <c r="O11" s="175"/>
      <c r="Q11" s="165"/>
    </row>
    <row r="12" spans="1:82" x14ac:dyDescent="0.2">
      <c r="A12" s="173"/>
      <c r="B12" s="174"/>
      <c r="C12" s="230" t="s">
        <v>93</v>
      </c>
      <c r="D12" s="231"/>
      <c r="E12" s="201">
        <v>5.0999999999999996</v>
      </c>
      <c r="F12" s="177"/>
      <c r="G12" s="178"/>
      <c r="H12" s="179"/>
      <c r="I12" s="180"/>
      <c r="J12" s="179"/>
      <c r="K12" s="180"/>
      <c r="M12" s="175" t="s">
        <v>93</v>
      </c>
      <c r="O12" s="175"/>
      <c r="Q12" s="165"/>
    </row>
    <row r="13" spans="1:82" x14ac:dyDescent="0.2">
      <c r="A13" s="173"/>
      <c r="B13" s="174"/>
      <c r="C13" s="230" t="s">
        <v>94</v>
      </c>
      <c r="D13" s="231"/>
      <c r="E13" s="201">
        <v>5.0999999999999996</v>
      </c>
      <c r="F13" s="177"/>
      <c r="G13" s="178"/>
      <c r="H13" s="179"/>
      <c r="I13" s="180"/>
      <c r="J13" s="179"/>
      <c r="K13" s="180"/>
      <c r="M13" s="175" t="s">
        <v>94</v>
      </c>
      <c r="O13" s="175"/>
      <c r="Q13" s="165"/>
    </row>
    <row r="14" spans="1:82" x14ac:dyDescent="0.2">
      <c r="A14" s="173"/>
      <c r="B14" s="174"/>
      <c r="C14" s="234" t="s">
        <v>95</v>
      </c>
      <c r="D14" s="231"/>
      <c r="E14" s="176">
        <v>2.5499999999999998</v>
      </c>
      <c r="F14" s="177"/>
      <c r="G14" s="178"/>
      <c r="H14" s="179"/>
      <c r="I14" s="180"/>
      <c r="J14" s="179"/>
      <c r="K14" s="180"/>
      <c r="M14" s="175" t="s">
        <v>95</v>
      </c>
      <c r="O14" s="175"/>
      <c r="Q14" s="165"/>
    </row>
    <row r="15" spans="1:82" x14ac:dyDescent="0.2">
      <c r="A15" s="166">
        <v>4</v>
      </c>
      <c r="B15" s="167" t="s">
        <v>96</v>
      </c>
      <c r="C15" s="168" t="s">
        <v>97</v>
      </c>
      <c r="D15" s="169" t="s">
        <v>87</v>
      </c>
      <c r="E15" s="170">
        <v>2.5499999999999998</v>
      </c>
      <c r="F15" s="170"/>
      <c r="G15" s="171">
        <f>E15*F15</f>
        <v>0</v>
      </c>
      <c r="H15" s="172">
        <v>0</v>
      </c>
      <c r="I15" s="172">
        <f>E15*H15</f>
        <v>0</v>
      </c>
      <c r="J15" s="172">
        <v>0</v>
      </c>
      <c r="K15" s="172">
        <f>E15*J15</f>
        <v>0</v>
      </c>
      <c r="Q15" s="165">
        <v>2</v>
      </c>
      <c r="AA15" s="142">
        <v>1</v>
      </c>
      <c r="AB15" s="142">
        <v>1</v>
      </c>
      <c r="AC15" s="142">
        <v>1</v>
      </c>
      <c r="BB15" s="142">
        <v>1</v>
      </c>
      <c r="BC15" s="142">
        <f>IF(BB15=1,G15,0)</f>
        <v>0</v>
      </c>
      <c r="BD15" s="142">
        <f>IF(BB15=2,G15,0)</f>
        <v>0</v>
      </c>
      <c r="BE15" s="142">
        <f>IF(BB15=3,G15,0)</f>
        <v>0</v>
      </c>
      <c r="BF15" s="142">
        <f>IF(BB15=4,G15,0)</f>
        <v>0</v>
      </c>
      <c r="BG15" s="142">
        <f>IF(BB15=5,G15,0)</f>
        <v>0</v>
      </c>
      <c r="CA15" s="142">
        <v>1</v>
      </c>
      <c r="CB15" s="142">
        <v>1</v>
      </c>
      <c r="CC15" s="165"/>
      <c r="CD15" s="165"/>
    </row>
    <row r="16" spans="1:82" x14ac:dyDescent="0.2">
      <c r="A16" s="166">
        <v>5</v>
      </c>
      <c r="B16" s="167" t="s">
        <v>98</v>
      </c>
      <c r="C16" s="168" t="s">
        <v>99</v>
      </c>
      <c r="D16" s="169" t="s">
        <v>87</v>
      </c>
      <c r="E16" s="170">
        <v>5.0999999999999996</v>
      </c>
      <c r="F16" s="170"/>
      <c r="G16" s="171">
        <f>E16*F16</f>
        <v>0</v>
      </c>
      <c r="H16" s="172">
        <v>0</v>
      </c>
      <c r="I16" s="172">
        <f>E16*H16</f>
        <v>0</v>
      </c>
      <c r="J16" s="172">
        <v>0</v>
      </c>
      <c r="K16" s="172">
        <f>E16*J16</f>
        <v>0</v>
      </c>
      <c r="Q16" s="165">
        <v>2</v>
      </c>
      <c r="AA16" s="142">
        <v>1</v>
      </c>
      <c r="AB16" s="142">
        <v>1</v>
      </c>
      <c r="AC16" s="142">
        <v>1</v>
      </c>
      <c r="BB16" s="142">
        <v>1</v>
      </c>
      <c r="BC16" s="142">
        <f>IF(BB16=1,G16,0)</f>
        <v>0</v>
      </c>
      <c r="BD16" s="142">
        <f>IF(BB16=2,G16,0)</f>
        <v>0</v>
      </c>
      <c r="BE16" s="142">
        <f>IF(BB16=3,G16,0)</f>
        <v>0</v>
      </c>
      <c r="BF16" s="142">
        <f>IF(BB16=4,G16,0)</f>
        <v>0</v>
      </c>
      <c r="BG16" s="142">
        <f>IF(BB16=5,G16,0)</f>
        <v>0</v>
      </c>
      <c r="CA16" s="142">
        <v>1</v>
      </c>
      <c r="CB16" s="142">
        <v>1</v>
      </c>
      <c r="CC16" s="165"/>
      <c r="CD16" s="165"/>
    </row>
    <row r="17" spans="1:82" x14ac:dyDescent="0.2">
      <c r="A17" s="173"/>
      <c r="B17" s="174"/>
      <c r="C17" s="234" t="s">
        <v>100</v>
      </c>
      <c r="D17" s="231"/>
      <c r="E17" s="176">
        <v>5.0999999999999996</v>
      </c>
      <c r="F17" s="177"/>
      <c r="G17" s="178"/>
      <c r="H17" s="179"/>
      <c r="I17" s="180"/>
      <c r="J17" s="179"/>
      <c r="K17" s="180"/>
      <c r="M17" s="175" t="s">
        <v>100</v>
      </c>
      <c r="O17" s="175"/>
      <c r="Q17" s="165"/>
    </row>
    <row r="18" spans="1:82" x14ac:dyDescent="0.2">
      <c r="A18" s="166">
        <v>6</v>
      </c>
      <c r="B18" s="167" t="s">
        <v>101</v>
      </c>
      <c r="C18" s="168" t="s">
        <v>102</v>
      </c>
      <c r="D18" s="169" t="s">
        <v>87</v>
      </c>
      <c r="E18" s="170">
        <v>5.0999999999999996</v>
      </c>
      <c r="F18" s="170"/>
      <c r="G18" s="171">
        <f>E18*F18</f>
        <v>0</v>
      </c>
      <c r="H18" s="172">
        <v>0</v>
      </c>
      <c r="I18" s="172">
        <f>E18*H18</f>
        <v>0</v>
      </c>
      <c r="J18" s="172">
        <v>0</v>
      </c>
      <c r="K18" s="172">
        <f>E18*J18</f>
        <v>0</v>
      </c>
      <c r="Q18" s="165">
        <v>2</v>
      </c>
      <c r="AA18" s="142">
        <v>1</v>
      </c>
      <c r="AB18" s="142">
        <v>1</v>
      </c>
      <c r="AC18" s="142">
        <v>1</v>
      </c>
      <c r="BB18" s="142">
        <v>1</v>
      </c>
      <c r="BC18" s="142">
        <f>IF(BB18=1,G18,0)</f>
        <v>0</v>
      </c>
      <c r="BD18" s="142">
        <f>IF(BB18=2,G18,0)</f>
        <v>0</v>
      </c>
      <c r="BE18" s="142">
        <f>IF(BB18=3,G18,0)</f>
        <v>0</v>
      </c>
      <c r="BF18" s="142">
        <f>IF(BB18=4,G18,0)</f>
        <v>0</v>
      </c>
      <c r="BG18" s="142">
        <f>IF(BB18=5,G18,0)</f>
        <v>0</v>
      </c>
      <c r="CA18" s="142">
        <v>1</v>
      </c>
      <c r="CB18" s="142">
        <v>1</v>
      </c>
      <c r="CC18" s="165"/>
      <c r="CD18" s="165"/>
    </row>
    <row r="19" spans="1:82" x14ac:dyDescent="0.2">
      <c r="A19" s="173"/>
      <c r="B19" s="174"/>
      <c r="C19" s="234" t="s">
        <v>103</v>
      </c>
      <c r="D19" s="231"/>
      <c r="E19" s="176">
        <v>5.0999999999999996</v>
      </c>
      <c r="F19" s="177"/>
      <c r="G19" s="178"/>
      <c r="H19" s="179"/>
      <c r="I19" s="180"/>
      <c r="J19" s="179"/>
      <c r="K19" s="180"/>
      <c r="M19" s="175" t="s">
        <v>103</v>
      </c>
      <c r="O19" s="175"/>
      <c r="Q19" s="165"/>
    </row>
    <row r="20" spans="1:82" x14ac:dyDescent="0.2">
      <c r="A20" s="166">
        <v>7</v>
      </c>
      <c r="B20" s="167" t="s">
        <v>104</v>
      </c>
      <c r="C20" s="168" t="s">
        <v>105</v>
      </c>
      <c r="D20" s="169" t="s">
        <v>87</v>
      </c>
      <c r="E20" s="170">
        <v>5.0999999999999996</v>
      </c>
      <c r="F20" s="170"/>
      <c r="G20" s="171">
        <f>E20*F20</f>
        <v>0</v>
      </c>
      <c r="H20" s="172">
        <v>0</v>
      </c>
      <c r="I20" s="172">
        <f>E20*H20</f>
        <v>0</v>
      </c>
      <c r="J20" s="172">
        <v>0</v>
      </c>
      <c r="K20" s="172">
        <f>E20*J20</f>
        <v>0</v>
      </c>
      <c r="Q20" s="165">
        <v>2</v>
      </c>
      <c r="AA20" s="142">
        <v>1</v>
      </c>
      <c r="AB20" s="142">
        <v>1</v>
      </c>
      <c r="AC20" s="142">
        <v>1</v>
      </c>
      <c r="BB20" s="142">
        <v>1</v>
      </c>
      <c r="BC20" s="142">
        <f>IF(BB20=1,G20,0)</f>
        <v>0</v>
      </c>
      <c r="BD20" s="142">
        <f>IF(BB20=2,G20,0)</f>
        <v>0</v>
      </c>
      <c r="BE20" s="142">
        <f>IF(BB20=3,G20,0)</f>
        <v>0</v>
      </c>
      <c r="BF20" s="142">
        <f>IF(BB20=4,G20,0)</f>
        <v>0</v>
      </c>
      <c r="BG20" s="142">
        <f>IF(BB20=5,G20,0)</f>
        <v>0</v>
      </c>
      <c r="CA20" s="142">
        <v>1</v>
      </c>
      <c r="CB20" s="142">
        <v>1</v>
      </c>
      <c r="CC20" s="165"/>
      <c r="CD20" s="165"/>
    </row>
    <row r="21" spans="1:82" x14ac:dyDescent="0.2">
      <c r="A21" s="166">
        <v>8</v>
      </c>
      <c r="B21" s="167" t="s">
        <v>106</v>
      </c>
      <c r="C21" s="168" t="s">
        <v>107</v>
      </c>
      <c r="D21" s="169" t="s">
        <v>87</v>
      </c>
      <c r="E21" s="170">
        <v>5.0999999999999996</v>
      </c>
      <c r="F21" s="170"/>
      <c r="G21" s="171">
        <f>E21*F21</f>
        <v>0</v>
      </c>
      <c r="H21" s="172">
        <v>0</v>
      </c>
      <c r="I21" s="172">
        <f>E21*H21</f>
        <v>0</v>
      </c>
      <c r="J21" s="172">
        <v>0</v>
      </c>
      <c r="K21" s="172">
        <f>E21*J21</f>
        <v>0</v>
      </c>
      <c r="Q21" s="165">
        <v>2</v>
      </c>
      <c r="AA21" s="142">
        <v>1</v>
      </c>
      <c r="AB21" s="142">
        <v>1</v>
      </c>
      <c r="AC21" s="142">
        <v>1</v>
      </c>
      <c r="BB21" s="142">
        <v>1</v>
      </c>
      <c r="BC21" s="142">
        <f>IF(BB21=1,G21,0)</f>
        <v>0</v>
      </c>
      <c r="BD21" s="142">
        <f>IF(BB21=2,G21,0)</f>
        <v>0</v>
      </c>
      <c r="BE21" s="142">
        <f>IF(BB21=3,G21,0)</f>
        <v>0</v>
      </c>
      <c r="BF21" s="142">
        <f>IF(BB21=4,G21,0)</f>
        <v>0</v>
      </c>
      <c r="BG21" s="142">
        <f>IF(BB21=5,G21,0)</f>
        <v>0</v>
      </c>
      <c r="CA21" s="142">
        <v>1</v>
      </c>
      <c r="CB21" s="142">
        <v>1</v>
      </c>
      <c r="CC21" s="165"/>
      <c r="CD21" s="165"/>
    </row>
    <row r="22" spans="1:82" x14ac:dyDescent="0.2">
      <c r="A22" s="166">
        <v>9</v>
      </c>
      <c r="B22" s="167" t="s">
        <v>108</v>
      </c>
      <c r="C22" s="168" t="s">
        <v>109</v>
      </c>
      <c r="D22" s="169" t="s">
        <v>110</v>
      </c>
      <c r="E22" s="170">
        <v>3</v>
      </c>
      <c r="F22" s="170"/>
      <c r="G22" s="171">
        <f>E22*F22</f>
        <v>0</v>
      </c>
      <c r="H22" s="172">
        <v>0</v>
      </c>
      <c r="I22" s="172">
        <f>E22*H22</f>
        <v>0</v>
      </c>
      <c r="J22" s="172">
        <v>0</v>
      </c>
      <c r="K22" s="172">
        <f>E22*J22</f>
        <v>0</v>
      </c>
      <c r="Q22" s="165">
        <v>2</v>
      </c>
      <c r="AA22" s="142">
        <v>1</v>
      </c>
      <c r="AB22" s="142">
        <v>1</v>
      </c>
      <c r="AC22" s="142">
        <v>1</v>
      </c>
      <c r="BB22" s="142">
        <v>1</v>
      </c>
      <c r="BC22" s="142">
        <f>IF(BB22=1,G22,0)</f>
        <v>0</v>
      </c>
      <c r="BD22" s="142">
        <f>IF(BB22=2,G22,0)</f>
        <v>0</v>
      </c>
      <c r="BE22" s="142">
        <f>IF(BB22=3,G22,0)</f>
        <v>0</v>
      </c>
      <c r="BF22" s="142">
        <f>IF(BB22=4,G22,0)</f>
        <v>0</v>
      </c>
      <c r="BG22" s="142">
        <f>IF(BB22=5,G22,0)</f>
        <v>0</v>
      </c>
      <c r="CA22" s="142">
        <v>1</v>
      </c>
      <c r="CB22" s="142">
        <v>1</v>
      </c>
      <c r="CC22" s="165"/>
      <c r="CD22" s="165"/>
    </row>
    <row r="23" spans="1:82" x14ac:dyDescent="0.2">
      <c r="A23" s="173"/>
      <c r="B23" s="174"/>
      <c r="C23" s="234" t="s">
        <v>111</v>
      </c>
      <c r="D23" s="231"/>
      <c r="E23" s="176">
        <v>3</v>
      </c>
      <c r="F23" s="177"/>
      <c r="G23" s="178"/>
      <c r="H23" s="179"/>
      <c r="I23" s="180"/>
      <c r="J23" s="179"/>
      <c r="K23" s="180"/>
      <c r="M23" s="175" t="s">
        <v>111</v>
      </c>
      <c r="O23" s="175"/>
      <c r="Q23" s="165"/>
    </row>
    <row r="24" spans="1:82" x14ac:dyDescent="0.2">
      <c r="A24" s="181"/>
      <c r="B24" s="182" t="s">
        <v>80</v>
      </c>
      <c r="C24" s="183" t="str">
        <f>CONCATENATE(B7," ",C7)</f>
        <v>1 Zemní práce</v>
      </c>
      <c r="D24" s="184"/>
      <c r="E24" s="185"/>
      <c r="F24" s="186"/>
      <c r="G24" s="187">
        <f>SUM(G7:G23)</f>
        <v>0</v>
      </c>
      <c r="H24" s="188"/>
      <c r="I24" s="189">
        <f>SUM(I7:I23)</f>
        <v>0</v>
      </c>
      <c r="J24" s="188"/>
      <c r="K24" s="189">
        <f>SUM(K7:K23)</f>
        <v>0</v>
      </c>
      <c r="Q24" s="165">
        <v>4</v>
      </c>
      <c r="BC24" s="190">
        <f>SUM(BC7:BC23)</f>
        <v>0</v>
      </c>
      <c r="BD24" s="190">
        <f>SUM(BD7:BD23)</f>
        <v>0</v>
      </c>
      <c r="BE24" s="190">
        <f>SUM(BE7:BE23)</f>
        <v>0</v>
      </c>
      <c r="BF24" s="190">
        <f>SUM(BF7:BF23)</f>
        <v>0</v>
      </c>
      <c r="BG24" s="190">
        <f>SUM(BG7:BG23)</f>
        <v>0</v>
      </c>
    </row>
    <row r="25" spans="1:82" x14ac:dyDescent="0.2">
      <c r="A25" s="157" t="s">
        <v>77</v>
      </c>
      <c r="B25" s="158" t="s">
        <v>112</v>
      </c>
      <c r="C25" s="159" t="s">
        <v>113</v>
      </c>
      <c r="D25" s="160"/>
      <c r="E25" s="161"/>
      <c r="F25" s="161"/>
      <c r="G25" s="162"/>
      <c r="H25" s="163"/>
      <c r="I25" s="164"/>
      <c r="J25" s="163"/>
      <c r="K25" s="164"/>
      <c r="Q25" s="165">
        <v>1</v>
      </c>
    </row>
    <row r="26" spans="1:82" x14ac:dyDescent="0.2">
      <c r="A26" s="166">
        <v>10</v>
      </c>
      <c r="B26" s="167" t="s">
        <v>114</v>
      </c>
      <c r="C26" s="168" t="s">
        <v>115</v>
      </c>
      <c r="D26" s="169" t="s">
        <v>87</v>
      </c>
      <c r="E26" s="170">
        <v>5.1231999999999998</v>
      </c>
      <c r="F26" s="170"/>
      <c r="G26" s="171">
        <f>E26*F26</f>
        <v>0</v>
      </c>
      <c r="H26" s="172">
        <v>2.59795</v>
      </c>
      <c r="I26" s="172">
        <f>E26*H26</f>
        <v>13.30981744</v>
      </c>
      <c r="J26" s="172">
        <v>0</v>
      </c>
      <c r="K26" s="172">
        <f>E26*J26</f>
        <v>0</v>
      </c>
      <c r="Q26" s="165">
        <v>2</v>
      </c>
      <c r="AA26" s="142">
        <v>1</v>
      </c>
      <c r="AB26" s="142">
        <v>1</v>
      </c>
      <c r="AC26" s="142">
        <v>1</v>
      </c>
      <c r="BB26" s="142">
        <v>1</v>
      </c>
      <c r="BC26" s="142">
        <f>IF(BB26=1,G26,0)</f>
        <v>0</v>
      </c>
      <c r="BD26" s="142">
        <f>IF(BB26=2,G26,0)</f>
        <v>0</v>
      </c>
      <c r="BE26" s="142">
        <f>IF(BB26=3,G26,0)</f>
        <v>0</v>
      </c>
      <c r="BF26" s="142">
        <f>IF(BB26=4,G26,0)</f>
        <v>0</v>
      </c>
      <c r="BG26" s="142">
        <f>IF(BB26=5,G26,0)</f>
        <v>0</v>
      </c>
      <c r="CA26" s="142">
        <v>1</v>
      </c>
      <c r="CB26" s="142">
        <v>1</v>
      </c>
      <c r="CC26" s="165"/>
      <c r="CD26" s="165"/>
    </row>
    <row r="27" spans="1:82" x14ac:dyDescent="0.2">
      <c r="A27" s="173"/>
      <c r="B27" s="174"/>
      <c r="C27" s="234" t="s">
        <v>116</v>
      </c>
      <c r="D27" s="231"/>
      <c r="E27" s="176">
        <v>5.1231999999999998</v>
      </c>
      <c r="F27" s="177"/>
      <c r="G27" s="178"/>
      <c r="H27" s="179"/>
      <c r="I27" s="180"/>
      <c r="J27" s="179"/>
      <c r="K27" s="180"/>
      <c r="M27" s="175" t="s">
        <v>116</v>
      </c>
      <c r="O27" s="175"/>
      <c r="Q27" s="165"/>
    </row>
    <row r="28" spans="1:82" x14ac:dyDescent="0.2">
      <c r="A28" s="166">
        <v>11</v>
      </c>
      <c r="B28" s="167" t="s">
        <v>117</v>
      </c>
      <c r="C28" s="168" t="s">
        <v>118</v>
      </c>
      <c r="D28" s="169" t="s">
        <v>110</v>
      </c>
      <c r="E28" s="170">
        <v>0.82499999999999996</v>
      </c>
      <c r="F28" s="170"/>
      <c r="G28" s="171">
        <f>E28*F28</f>
        <v>0</v>
      </c>
      <c r="H28" s="172">
        <v>3.925E-2</v>
      </c>
      <c r="I28" s="172">
        <f>E28*H28</f>
        <v>3.238125E-2</v>
      </c>
      <c r="J28" s="172">
        <v>0</v>
      </c>
      <c r="K28" s="172">
        <f>E28*J28</f>
        <v>0</v>
      </c>
      <c r="Q28" s="165">
        <v>2</v>
      </c>
      <c r="AA28" s="142">
        <v>1</v>
      </c>
      <c r="AB28" s="142">
        <v>1</v>
      </c>
      <c r="AC28" s="142">
        <v>1</v>
      </c>
      <c r="BB28" s="142">
        <v>1</v>
      </c>
      <c r="BC28" s="142">
        <f>IF(BB28=1,G28,0)</f>
        <v>0</v>
      </c>
      <c r="BD28" s="142">
        <f>IF(BB28=2,G28,0)</f>
        <v>0</v>
      </c>
      <c r="BE28" s="142">
        <f>IF(BB28=3,G28,0)</f>
        <v>0</v>
      </c>
      <c r="BF28" s="142">
        <f>IF(BB28=4,G28,0)</f>
        <v>0</v>
      </c>
      <c r="BG28" s="142">
        <f>IF(BB28=5,G28,0)</f>
        <v>0</v>
      </c>
      <c r="CA28" s="142">
        <v>1</v>
      </c>
      <c r="CB28" s="142">
        <v>1</v>
      </c>
      <c r="CC28" s="165"/>
      <c r="CD28" s="165"/>
    </row>
    <row r="29" spans="1:82" x14ac:dyDescent="0.2">
      <c r="A29" s="173"/>
      <c r="B29" s="174"/>
      <c r="C29" s="234" t="s">
        <v>119</v>
      </c>
      <c r="D29" s="231"/>
      <c r="E29" s="176">
        <v>0.82499999999999996</v>
      </c>
      <c r="F29" s="177"/>
      <c r="G29" s="178"/>
      <c r="H29" s="179"/>
      <c r="I29" s="180"/>
      <c r="J29" s="179"/>
      <c r="K29" s="180"/>
      <c r="M29" s="175" t="s">
        <v>119</v>
      </c>
      <c r="O29" s="175"/>
      <c r="Q29" s="165"/>
    </row>
    <row r="30" spans="1:82" x14ac:dyDescent="0.2">
      <c r="A30" s="166">
        <v>12</v>
      </c>
      <c r="B30" s="167" t="s">
        <v>120</v>
      </c>
      <c r="C30" s="168" t="s">
        <v>121</v>
      </c>
      <c r="D30" s="169" t="s">
        <v>110</v>
      </c>
      <c r="E30" s="170">
        <v>0.82499999999999996</v>
      </c>
      <c r="F30" s="170"/>
      <c r="G30" s="171">
        <f>E30*F30</f>
        <v>0</v>
      </c>
      <c r="H30" s="172">
        <v>0</v>
      </c>
      <c r="I30" s="172">
        <f>E30*H30</f>
        <v>0</v>
      </c>
      <c r="J30" s="172">
        <v>0</v>
      </c>
      <c r="K30" s="172">
        <f>E30*J30</f>
        <v>0</v>
      </c>
      <c r="Q30" s="165">
        <v>2</v>
      </c>
      <c r="AA30" s="142">
        <v>1</v>
      </c>
      <c r="AB30" s="142">
        <v>1</v>
      </c>
      <c r="AC30" s="142">
        <v>1</v>
      </c>
      <c r="BB30" s="142">
        <v>1</v>
      </c>
      <c r="BC30" s="142">
        <f>IF(BB30=1,G30,0)</f>
        <v>0</v>
      </c>
      <c r="BD30" s="142">
        <f>IF(BB30=2,G30,0)</f>
        <v>0</v>
      </c>
      <c r="BE30" s="142">
        <f>IF(BB30=3,G30,0)</f>
        <v>0</v>
      </c>
      <c r="BF30" s="142">
        <f>IF(BB30=4,G30,0)</f>
        <v>0</v>
      </c>
      <c r="BG30" s="142">
        <f>IF(BB30=5,G30,0)</f>
        <v>0</v>
      </c>
      <c r="CA30" s="142">
        <v>1</v>
      </c>
      <c r="CB30" s="142">
        <v>1</v>
      </c>
      <c r="CC30" s="165"/>
      <c r="CD30" s="165"/>
    </row>
    <row r="31" spans="1:82" ht="22.5" x14ac:dyDescent="0.2">
      <c r="A31" s="166">
        <v>13</v>
      </c>
      <c r="B31" s="167" t="s">
        <v>122</v>
      </c>
      <c r="C31" s="168" t="s">
        <v>123</v>
      </c>
      <c r="D31" s="169" t="s">
        <v>124</v>
      </c>
      <c r="E31" s="170">
        <v>1.0500000000000001E-2</v>
      </c>
      <c r="F31" s="170"/>
      <c r="G31" s="171">
        <f>E31*F31</f>
        <v>0</v>
      </c>
      <c r="H31" s="172">
        <v>1.0570200000000001</v>
      </c>
      <c r="I31" s="172">
        <f>E31*H31</f>
        <v>1.1098710000000001E-2</v>
      </c>
      <c r="J31" s="172">
        <v>0</v>
      </c>
      <c r="K31" s="172">
        <f>E31*J31</f>
        <v>0</v>
      </c>
      <c r="Q31" s="165">
        <v>2</v>
      </c>
      <c r="AA31" s="142">
        <v>1</v>
      </c>
      <c r="AB31" s="142">
        <v>1</v>
      </c>
      <c r="AC31" s="142">
        <v>1</v>
      </c>
      <c r="BB31" s="142">
        <v>1</v>
      </c>
      <c r="BC31" s="142">
        <f>IF(BB31=1,G31,0)</f>
        <v>0</v>
      </c>
      <c r="BD31" s="142">
        <f>IF(BB31=2,G31,0)</f>
        <v>0</v>
      </c>
      <c r="BE31" s="142">
        <f>IF(BB31=3,G31,0)</f>
        <v>0</v>
      </c>
      <c r="BF31" s="142">
        <f>IF(BB31=4,G31,0)</f>
        <v>0</v>
      </c>
      <c r="BG31" s="142">
        <f>IF(BB31=5,G31,0)</f>
        <v>0</v>
      </c>
      <c r="CA31" s="142">
        <v>1</v>
      </c>
      <c r="CB31" s="142">
        <v>1</v>
      </c>
      <c r="CC31" s="165"/>
      <c r="CD31" s="165"/>
    </row>
    <row r="32" spans="1:82" x14ac:dyDescent="0.2">
      <c r="A32" s="173"/>
      <c r="B32" s="174"/>
      <c r="C32" s="234" t="s">
        <v>125</v>
      </c>
      <c r="D32" s="231"/>
      <c r="E32" s="176">
        <v>1.0500000000000001E-2</v>
      </c>
      <c r="F32" s="177"/>
      <c r="G32" s="178"/>
      <c r="H32" s="179"/>
      <c r="I32" s="180"/>
      <c r="J32" s="179"/>
      <c r="K32" s="180"/>
      <c r="M32" s="175" t="s">
        <v>125</v>
      </c>
      <c r="O32" s="175"/>
      <c r="Q32" s="165"/>
    </row>
    <row r="33" spans="1:82" x14ac:dyDescent="0.2">
      <c r="A33" s="181"/>
      <c r="B33" s="182" t="s">
        <v>80</v>
      </c>
      <c r="C33" s="183" t="str">
        <f>CONCATENATE(B25," ",C25)</f>
        <v>2 Základy a zvláštní zakládání</v>
      </c>
      <c r="D33" s="184"/>
      <c r="E33" s="185"/>
      <c r="F33" s="186"/>
      <c r="G33" s="187">
        <f>SUM(G25:G32)</f>
        <v>0</v>
      </c>
      <c r="H33" s="188"/>
      <c r="I33" s="189">
        <f>SUM(I25:I32)</f>
        <v>13.353297400000001</v>
      </c>
      <c r="J33" s="188"/>
      <c r="K33" s="189">
        <f>SUM(K25:K32)</f>
        <v>0</v>
      </c>
      <c r="Q33" s="165">
        <v>4</v>
      </c>
      <c r="BC33" s="190">
        <f>SUM(BC25:BC32)</f>
        <v>0</v>
      </c>
      <c r="BD33" s="190">
        <f>SUM(BD25:BD32)</f>
        <v>0</v>
      </c>
      <c r="BE33" s="190">
        <f>SUM(BE25:BE32)</f>
        <v>0</v>
      </c>
      <c r="BF33" s="190">
        <f>SUM(BF25:BF32)</f>
        <v>0</v>
      </c>
      <c r="BG33" s="190">
        <f>SUM(BG25:BG32)</f>
        <v>0</v>
      </c>
    </row>
    <row r="34" spans="1:82" x14ac:dyDescent="0.2">
      <c r="A34" s="157" t="s">
        <v>77</v>
      </c>
      <c r="B34" s="158" t="s">
        <v>126</v>
      </c>
      <c r="C34" s="159" t="s">
        <v>127</v>
      </c>
      <c r="D34" s="160"/>
      <c r="E34" s="161"/>
      <c r="F34" s="161"/>
      <c r="G34" s="162"/>
      <c r="H34" s="163"/>
      <c r="I34" s="164"/>
      <c r="J34" s="163"/>
      <c r="K34" s="164"/>
      <c r="Q34" s="165">
        <v>1</v>
      </c>
    </row>
    <row r="35" spans="1:82" x14ac:dyDescent="0.2">
      <c r="A35" s="166">
        <v>14</v>
      </c>
      <c r="B35" s="167" t="s">
        <v>128</v>
      </c>
      <c r="C35" s="168" t="s">
        <v>129</v>
      </c>
      <c r="D35" s="169" t="s">
        <v>110</v>
      </c>
      <c r="E35" s="170">
        <v>3</v>
      </c>
      <c r="F35" s="170"/>
      <c r="G35" s="171">
        <f>E35*F35</f>
        <v>0</v>
      </c>
      <c r="H35" s="172">
        <v>0.18906999999999999</v>
      </c>
      <c r="I35" s="172">
        <f>E35*H35</f>
        <v>0.56720999999999999</v>
      </c>
      <c r="J35" s="172">
        <v>0</v>
      </c>
      <c r="K35" s="172">
        <f>E35*J35</f>
        <v>0</v>
      </c>
      <c r="Q35" s="165">
        <v>2</v>
      </c>
      <c r="AA35" s="142">
        <v>1</v>
      </c>
      <c r="AB35" s="142">
        <v>1</v>
      </c>
      <c r="AC35" s="142">
        <v>1</v>
      </c>
      <c r="BB35" s="142">
        <v>1</v>
      </c>
      <c r="BC35" s="142">
        <f>IF(BB35=1,G35,0)</f>
        <v>0</v>
      </c>
      <c r="BD35" s="142">
        <f>IF(BB35=2,G35,0)</f>
        <v>0</v>
      </c>
      <c r="BE35" s="142">
        <f>IF(BB35=3,G35,0)</f>
        <v>0</v>
      </c>
      <c r="BF35" s="142">
        <f>IF(BB35=4,G35,0)</f>
        <v>0</v>
      </c>
      <c r="BG35" s="142">
        <f>IF(BB35=5,G35,0)</f>
        <v>0</v>
      </c>
      <c r="CA35" s="142">
        <v>1</v>
      </c>
      <c r="CB35" s="142">
        <v>1</v>
      </c>
      <c r="CC35" s="165"/>
      <c r="CD35" s="165"/>
    </row>
    <row r="36" spans="1:82" x14ac:dyDescent="0.2">
      <c r="A36" s="173"/>
      <c r="B36" s="174"/>
      <c r="C36" s="234" t="s">
        <v>111</v>
      </c>
      <c r="D36" s="231"/>
      <c r="E36" s="176">
        <v>3</v>
      </c>
      <c r="F36" s="177"/>
      <c r="G36" s="178"/>
      <c r="H36" s="179"/>
      <c r="I36" s="180"/>
      <c r="J36" s="179"/>
      <c r="K36" s="180"/>
      <c r="M36" s="175" t="s">
        <v>111</v>
      </c>
      <c r="O36" s="175"/>
      <c r="Q36" s="165"/>
    </row>
    <row r="37" spans="1:82" x14ac:dyDescent="0.2">
      <c r="A37" s="181"/>
      <c r="B37" s="182" t="s">
        <v>80</v>
      </c>
      <c r="C37" s="183" t="str">
        <f>CONCATENATE(B34," ",C34)</f>
        <v>5 Komunikace</v>
      </c>
      <c r="D37" s="184"/>
      <c r="E37" s="185"/>
      <c r="F37" s="186"/>
      <c r="G37" s="187">
        <f>SUM(G34:G36)</f>
        <v>0</v>
      </c>
      <c r="H37" s="188"/>
      <c r="I37" s="189">
        <f>SUM(I34:I36)</f>
        <v>0.56720999999999999</v>
      </c>
      <c r="J37" s="188"/>
      <c r="K37" s="189">
        <f>SUM(K34:K36)</f>
        <v>0</v>
      </c>
      <c r="Q37" s="165">
        <v>4</v>
      </c>
      <c r="BC37" s="190">
        <f>SUM(BC34:BC36)</f>
        <v>0</v>
      </c>
      <c r="BD37" s="190">
        <f>SUM(BD34:BD36)</f>
        <v>0</v>
      </c>
      <c r="BE37" s="190">
        <f>SUM(BE34:BE36)</f>
        <v>0</v>
      </c>
      <c r="BF37" s="190">
        <f>SUM(BF34:BF36)</f>
        <v>0</v>
      </c>
      <c r="BG37" s="190">
        <f>SUM(BG34:BG36)</f>
        <v>0</v>
      </c>
    </row>
    <row r="38" spans="1:82" x14ac:dyDescent="0.2">
      <c r="A38" s="157" t="s">
        <v>77</v>
      </c>
      <c r="B38" s="158" t="s">
        <v>130</v>
      </c>
      <c r="C38" s="159" t="s">
        <v>131</v>
      </c>
      <c r="D38" s="160"/>
      <c r="E38" s="161"/>
      <c r="F38" s="161"/>
      <c r="G38" s="162"/>
      <c r="H38" s="163"/>
      <c r="I38" s="164"/>
      <c r="J38" s="163"/>
      <c r="K38" s="164"/>
      <c r="Q38" s="165">
        <v>1</v>
      </c>
    </row>
    <row r="39" spans="1:82" x14ac:dyDescent="0.2">
      <c r="A39" s="166">
        <v>15</v>
      </c>
      <c r="B39" s="167" t="s">
        <v>132</v>
      </c>
      <c r="C39" s="168" t="s">
        <v>133</v>
      </c>
      <c r="D39" s="169" t="s">
        <v>87</v>
      </c>
      <c r="E39" s="170">
        <v>0.3</v>
      </c>
      <c r="F39" s="170"/>
      <c r="G39" s="171">
        <f>E39*F39</f>
        <v>0</v>
      </c>
      <c r="H39" s="172">
        <v>2.3785500000000002</v>
      </c>
      <c r="I39" s="172">
        <f>E39*H39</f>
        <v>0.713565</v>
      </c>
      <c r="J39" s="172">
        <v>0</v>
      </c>
      <c r="K39" s="172">
        <f>E39*J39</f>
        <v>0</v>
      </c>
      <c r="Q39" s="165">
        <v>2</v>
      </c>
      <c r="AA39" s="142">
        <v>1</v>
      </c>
      <c r="AB39" s="142">
        <v>1</v>
      </c>
      <c r="AC39" s="142">
        <v>1</v>
      </c>
      <c r="BB39" s="142">
        <v>1</v>
      </c>
      <c r="BC39" s="142">
        <f>IF(BB39=1,G39,0)</f>
        <v>0</v>
      </c>
      <c r="BD39" s="142">
        <f>IF(BB39=2,G39,0)</f>
        <v>0</v>
      </c>
      <c r="BE39" s="142">
        <f>IF(BB39=3,G39,0)</f>
        <v>0</v>
      </c>
      <c r="BF39" s="142">
        <f>IF(BB39=4,G39,0)</f>
        <v>0</v>
      </c>
      <c r="BG39" s="142">
        <f>IF(BB39=5,G39,0)</f>
        <v>0</v>
      </c>
      <c r="CA39" s="142">
        <v>1</v>
      </c>
      <c r="CB39" s="142">
        <v>1</v>
      </c>
      <c r="CC39" s="165"/>
      <c r="CD39" s="165"/>
    </row>
    <row r="40" spans="1:82" x14ac:dyDescent="0.2">
      <c r="A40" s="173"/>
      <c r="B40" s="174"/>
      <c r="C40" s="234" t="s">
        <v>134</v>
      </c>
      <c r="D40" s="231"/>
      <c r="E40" s="176">
        <v>0.3</v>
      </c>
      <c r="F40" s="177"/>
      <c r="G40" s="178"/>
      <c r="H40" s="179"/>
      <c r="I40" s="180"/>
      <c r="J40" s="179"/>
      <c r="K40" s="180"/>
      <c r="M40" s="175" t="s">
        <v>134</v>
      </c>
      <c r="O40" s="175"/>
      <c r="Q40" s="165"/>
    </row>
    <row r="41" spans="1:82" x14ac:dyDescent="0.2">
      <c r="A41" s="181"/>
      <c r="B41" s="182" t="s">
        <v>80</v>
      </c>
      <c r="C41" s="183" t="str">
        <f>CONCATENATE(B38," ",C38)</f>
        <v>63 Podlahy a podlahové konstrukce</v>
      </c>
      <c r="D41" s="184"/>
      <c r="E41" s="185"/>
      <c r="F41" s="186"/>
      <c r="G41" s="187">
        <f>SUM(G38:G40)</f>
        <v>0</v>
      </c>
      <c r="H41" s="188"/>
      <c r="I41" s="189">
        <f>SUM(I38:I40)</f>
        <v>0.713565</v>
      </c>
      <c r="J41" s="188"/>
      <c r="K41" s="189">
        <f>SUM(K38:K40)</f>
        <v>0</v>
      </c>
      <c r="Q41" s="165">
        <v>4</v>
      </c>
      <c r="BC41" s="190">
        <f>SUM(BC38:BC40)</f>
        <v>0</v>
      </c>
      <c r="BD41" s="190">
        <f>SUM(BD38:BD40)</f>
        <v>0</v>
      </c>
      <c r="BE41" s="190">
        <f>SUM(BE38:BE40)</f>
        <v>0</v>
      </c>
      <c r="BF41" s="190">
        <f>SUM(BF38:BF40)</f>
        <v>0</v>
      </c>
      <c r="BG41" s="190">
        <f>SUM(BG38:BG40)</f>
        <v>0</v>
      </c>
    </row>
    <row r="42" spans="1:82" x14ac:dyDescent="0.2">
      <c r="A42" s="157" t="s">
        <v>77</v>
      </c>
      <c r="B42" s="158" t="s">
        <v>135</v>
      </c>
      <c r="C42" s="159" t="s">
        <v>136</v>
      </c>
      <c r="D42" s="160"/>
      <c r="E42" s="161"/>
      <c r="F42" s="161"/>
      <c r="G42" s="162"/>
      <c r="H42" s="163"/>
      <c r="I42" s="164"/>
      <c r="J42" s="163"/>
      <c r="K42" s="164"/>
      <c r="Q42" s="165">
        <v>1</v>
      </c>
    </row>
    <row r="43" spans="1:82" x14ac:dyDescent="0.2">
      <c r="A43" s="166">
        <v>16</v>
      </c>
      <c r="B43" s="167" t="s">
        <v>137</v>
      </c>
      <c r="C43" s="168" t="s">
        <v>138</v>
      </c>
      <c r="D43" s="169" t="s">
        <v>139</v>
      </c>
      <c r="E43" s="170">
        <v>5.5</v>
      </c>
      <c r="F43" s="170"/>
      <c r="G43" s="171">
        <f>E43*F43</f>
        <v>0</v>
      </c>
      <c r="H43" s="172">
        <v>0</v>
      </c>
      <c r="I43" s="172">
        <f>E43*H43</f>
        <v>0</v>
      </c>
      <c r="J43" s="172">
        <v>0</v>
      </c>
      <c r="K43" s="172">
        <f>E43*J43</f>
        <v>0</v>
      </c>
      <c r="Q43" s="165">
        <v>2</v>
      </c>
      <c r="AA43" s="142">
        <v>1</v>
      </c>
      <c r="AB43" s="142">
        <v>1</v>
      </c>
      <c r="AC43" s="142">
        <v>1</v>
      </c>
      <c r="BB43" s="142">
        <v>1</v>
      </c>
      <c r="BC43" s="142">
        <f>IF(BB43=1,G43,0)</f>
        <v>0</v>
      </c>
      <c r="BD43" s="142">
        <f>IF(BB43=2,G43,0)</f>
        <v>0</v>
      </c>
      <c r="BE43" s="142">
        <f>IF(BB43=3,G43,0)</f>
        <v>0</v>
      </c>
      <c r="BF43" s="142">
        <f>IF(BB43=4,G43,0)</f>
        <v>0</v>
      </c>
      <c r="BG43" s="142">
        <f>IF(BB43=5,G43,0)</f>
        <v>0</v>
      </c>
      <c r="CA43" s="142">
        <v>1</v>
      </c>
      <c r="CB43" s="142">
        <v>1</v>
      </c>
      <c r="CC43" s="165"/>
      <c r="CD43" s="165"/>
    </row>
    <row r="44" spans="1:82" x14ac:dyDescent="0.2">
      <c r="A44" s="173"/>
      <c r="B44" s="174"/>
      <c r="C44" s="234" t="s">
        <v>140</v>
      </c>
      <c r="D44" s="231"/>
      <c r="E44" s="176">
        <v>5.5</v>
      </c>
      <c r="F44" s="177"/>
      <c r="G44" s="178"/>
      <c r="H44" s="179"/>
      <c r="I44" s="180"/>
      <c r="J44" s="179"/>
      <c r="K44" s="180"/>
      <c r="M44" s="175" t="s">
        <v>140</v>
      </c>
      <c r="O44" s="175"/>
      <c r="Q44" s="165"/>
    </row>
    <row r="45" spans="1:82" x14ac:dyDescent="0.2">
      <c r="A45" s="181"/>
      <c r="B45" s="182" t="s">
        <v>80</v>
      </c>
      <c r="C45" s="183" t="str">
        <f>CONCATENATE(B42," ",C42)</f>
        <v>91 Doplňující práce na komunikaci</v>
      </c>
      <c r="D45" s="184"/>
      <c r="E45" s="185"/>
      <c r="F45" s="186"/>
      <c r="G45" s="187">
        <f>SUM(G42:G44)</f>
        <v>0</v>
      </c>
      <c r="H45" s="188"/>
      <c r="I45" s="189">
        <f>SUM(I42:I44)</f>
        <v>0</v>
      </c>
      <c r="J45" s="188"/>
      <c r="K45" s="189">
        <f>SUM(K42:K44)</f>
        <v>0</v>
      </c>
      <c r="Q45" s="165">
        <v>4</v>
      </c>
      <c r="BC45" s="190">
        <f>SUM(BC42:BC44)</f>
        <v>0</v>
      </c>
      <c r="BD45" s="190">
        <f>SUM(BD42:BD44)</f>
        <v>0</v>
      </c>
      <c r="BE45" s="190">
        <f>SUM(BE42:BE44)</f>
        <v>0</v>
      </c>
      <c r="BF45" s="190">
        <f>SUM(BF42:BF44)</f>
        <v>0</v>
      </c>
      <c r="BG45" s="190">
        <f>SUM(BG42:BG44)</f>
        <v>0</v>
      </c>
    </row>
    <row r="46" spans="1:82" x14ac:dyDescent="0.2">
      <c r="A46" s="157" t="s">
        <v>77</v>
      </c>
      <c r="B46" s="158" t="s">
        <v>141</v>
      </c>
      <c r="C46" s="159" t="s">
        <v>142</v>
      </c>
      <c r="D46" s="160"/>
      <c r="E46" s="161"/>
      <c r="F46" s="161"/>
      <c r="G46" s="162"/>
      <c r="H46" s="163"/>
      <c r="I46" s="164"/>
      <c r="J46" s="163"/>
      <c r="K46" s="164"/>
      <c r="Q46" s="165">
        <v>1</v>
      </c>
    </row>
    <row r="47" spans="1:82" x14ac:dyDescent="0.2">
      <c r="A47" s="166">
        <v>17</v>
      </c>
      <c r="B47" s="167" t="s">
        <v>143</v>
      </c>
      <c r="C47" s="168" t="s">
        <v>144</v>
      </c>
      <c r="D47" s="169" t="s">
        <v>87</v>
      </c>
      <c r="E47" s="170">
        <v>0.45</v>
      </c>
      <c r="F47" s="170"/>
      <c r="G47" s="171">
        <f>E47*F47</f>
        <v>0</v>
      </c>
      <c r="H47" s="172">
        <v>0</v>
      </c>
      <c r="I47" s="172">
        <f>E47*H47</f>
        <v>0</v>
      </c>
      <c r="J47" s="172">
        <v>-2.2000000000000002</v>
      </c>
      <c r="K47" s="172">
        <f>E47*J47</f>
        <v>-0.9900000000000001</v>
      </c>
      <c r="Q47" s="165">
        <v>2</v>
      </c>
      <c r="AA47" s="142">
        <v>1</v>
      </c>
      <c r="AB47" s="142">
        <v>1</v>
      </c>
      <c r="AC47" s="142">
        <v>1</v>
      </c>
      <c r="BB47" s="142">
        <v>1</v>
      </c>
      <c r="BC47" s="142">
        <f>IF(BB47=1,G47,0)</f>
        <v>0</v>
      </c>
      <c r="BD47" s="142">
        <f>IF(BB47=2,G47,0)</f>
        <v>0</v>
      </c>
      <c r="BE47" s="142">
        <f>IF(BB47=3,G47,0)</f>
        <v>0</v>
      </c>
      <c r="BF47" s="142">
        <f>IF(BB47=4,G47,0)</f>
        <v>0</v>
      </c>
      <c r="BG47" s="142">
        <f>IF(BB47=5,G47,0)</f>
        <v>0</v>
      </c>
      <c r="CA47" s="142">
        <v>1</v>
      </c>
      <c r="CB47" s="142">
        <v>1</v>
      </c>
      <c r="CC47" s="165"/>
      <c r="CD47" s="165"/>
    </row>
    <row r="48" spans="1:82" x14ac:dyDescent="0.2">
      <c r="A48" s="173"/>
      <c r="B48" s="174"/>
      <c r="C48" s="234" t="s">
        <v>145</v>
      </c>
      <c r="D48" s="231"/>
      <c r="E48" s="176">
        <v>0.45</v>
      </c>
      <c r="F48" s="177"/>
      <c r="G48" s="178"/>
      <c r="H48" s="179"/>
      <c r="I48" s="180"/>
      <c r="J48" s="179"/>
      <c r="K48" s="180"/>
      <c r="M48" s="175" t="s">
        <v>145</v>
      </c>
      <c r="O48" s="175"/>
      <c r="Q48" s="165"/>
    </row>
    <row r="49" spans="1:82" x14ac:dyDescent="0.2">
      <c r="A49" s="166">
        <v>18</v>
      </c>
      <c r="B49" s="167" t="s">
        <v>146</v>
      </c>
      <c r="C49" s="168" t="s">
        <v>147</v>
      </c>
      <c r="D49" s="169" t="s">
        <v>87</v>
      </c>
      <c r="E49" s="170">
        <v>0.45</v>
      </c>
      <c r="F49" s="170"/>
      <c r="G49" s="171">
        <f>E49*F49</f>
        <v>0</v>
      </c>
      <c r="H49" s="172">
        <v>0</v>
      </c>
      <c r="I49" s="172">
        <f>E49*H49</f>
        <v>0</v>
      </c>
      <c r="J49" s="172">
        <v>0</v>
      </c>
      <c r="K49" s="172">
        <f>E49*J49</f>
        <v>0</v>
      </c>
      <c r="Q49" s="165">
        <v>2</v>
      </c>
      <c r="AA49" s="142">
        <v>1</v>
      </c>
      <c r="AB49" s="142">
        <v>1</v>
      </c>
      <c r="AC49" s="142">
        <v>1</v>
      </c>
      <c r="BB49" s="142">
        <v>1</v>
      </c>
      <c r="BC49" s="142">
        <f>IF(BB49=1,G49,0)</f>
        <v>0</v>
      </c>
      <c r="BD49" s="142">
        <f>IF(BB49=2,G49,0)</f>
        <v>0</v>
      </c>
      <c r="BE49" s="142">
        <f>IF(BB49=3,G49,0)</f>
        <v>0</v>
      </c>
      <c r="BF49" s="142">
        <f>IF(BB49=4,G49,0)</f>
        <v>0</v>
      </c>
      <c r="BG49" s="142">
        <f>IF(BB49=5,G49,0)</f>
        <v>0</v>
      </c>
      <c r="CA49" s="142">
        <v>1</v>
      </c>
      <c r="CB49" s="142">
        <v>1</v>
      </c>
      <c r="CC49" s="165"/>
      <c r="CD49" s="165"/>
    </row>
    <row r="50" spans="1:82" x14ac:dyDescent="0.2">
      <c r="A50" s="181"/>
      <c r="B50" s="182" t="s">
        <v>80</v>
      </c>
      <c r="C50" s="183" t="str">
        <f>CONCATENATE(B46," ",C46)</f>
        <v>96 Bourání konstrukcí</v>
      </c>
      <c r="D50" s="184"/>
      <c r="E50" s="185"/>
      <c r="F50" s="186"/>
      <c r="G50" s="187">
        <f>SUM(G46:G49)</f>
        <v>0</v>
      </c>
      <c r="H50" s="188"/>
      <c r="I50" s="189">
        <f>SUM(I46:I49)</f>
        <v>0</v>
      </c>
      <c r="J50" s="188"/>
      <c r="K50" s="189">
        <f>SUM(K46:K49)</f>
        <v>-0.9900000000000001</v>
      </c>
      <c r="Q50" s="165">
        <v>4</v>
      </c>
      <c r="BC50" s="190">
        <f>SUM(BC46:BC49)</f>
        <v>0</v>
      </c>
      <c r="BD50" s="190">
        <f>SUM(BD46:BD49)</f>
        <v>0</v>
      </c>
      <c r="BE50" s="190">
        <f>SUM(BE46:BE49)</f>
        <v>0</v>
      </c>
      <c r="BF50" s="190">
        <f>SUM(BF46:BF49)</f>
        <v>0</v>
      </c>
      <c r="BG50" s="190">
        <f>SUM(BG46:BG49)</f>
        <v>0</v>
      </c>
    </row>
    <row r="51" spans="1:82" x14ac:dyDescent="0.2">
      <c r="A51" s="157" t="s">
        <v>77</v>
      </c>
      <c r="B51" s="158" t="s">
        <v>148</v>
      </c>
      <c r="C51" s="159" t="s">
        <v>149</v>
      </c>
      <c r="D51" s="160"/>
      <c r="E51" s="161"/>
      <c r="F51" s="161"/>
      <c r="G51" s="162"/>
      <c r="H51" s="163"/>
      <c r="I51" s="164"/>
      <c r="J51" s="163"/>
      <c r="K51" s="164"/>
      <c r="Q51" s="165">
        <v>1</v>
      </c>
    </row>
    <row r="52" spans="1:82" x14ac:dyDescent="0.2">
      <c r="A52" s="166">
        <v>19</v>
      </c>
      <c r="B52" s="167" t="s">
        <v>150</v>
      </c>
      <c r="C52" s="168" t="s">
        <v>151</v>
      </c>
      <c r="D52" s="169" t="s">
        <v>124</v>
      </c>
      <c r="E52" s="170">
        <v>14.634072400000001</v>
      </c>
      <c r="F52" s="170"/>
      <c r="G52" s="171">
        <f>E52*F52</f>
        <v>0</v>
      </c>
      <c r="H52" s="172">
        <v>0</v>
      </c>
      <c r="I52" s="172">
        <f>E52*H52</f>
        <v>0</v>
      </c>
      <c r="J52" s="172">
        <v>0</v>
      </c>
      <c r="K52" s="172">
        <f>E52*J52</f>
        <v>0</v>
      </c>
      <c r="Q52" s="165">
        <v>2</v>
      </c>
      <c r="AA52" s="142">
        <v>7</v>
      </c>
      <c r="AB52" s="142">
        <v>1</v>
      </c>
      <c r="AC52" s="142">
        <v>2</v>
      </c>
      <c r="BB52" s="142">
        <v>1</v>
      </c>
      <c r="BC52" s="142">
        <f>IF(BB52=1,G52,0)</f>
        <v>0</v>
      </c>
      <c r="BD52" s="142">
        <f>IF(BB52=2,G52,0)</f>
        <v>0</v>
      </c>
      <c r="BE52" s="142">
        <f>IF(BB52=3,G52,0)</f>
        <v>0</v>
      </c>
      <c r="BF52" s="142">
        <f>IF(BB52=4,G52,0)</f>
        <v>0</v>
      </c>
      <c r="BG52" s="142">
        <f>IF(BB52=5,G52,0)</f>
        <v>0</v>
      </c>
      <c r="CA52" s="142">
        <v>7</v>
      </c>
      <c r="CB52" s="142">
        <v>1</v>
      </c>
      <c r="CC52" s="165"/>
      <c r="CD52" s="165"/>
    </row>
    <row r="53" spans="1:82" x14ac:dyDescent="0.2">
      <c r="A53" s="181"/>
      <c r="B53" s="182" t="s">
        <v>80</v>
      </c>
      <c r="C53" s="183" t="str">
        <f>CONCATENATE(B51," ",C51)</f>
        <v>99 Staveništní přesun hmot</v>
      </c>
      <c r="D53" s="184"/>
      <c r="E53" s="185"/>
      <c r="F53" s="186"/>
      <c r="G53" s="187">
        <f>SUM(G51:G52)</f>
        <v>0</v>
      </c>
      <c r="H53" s="188"/>
      <c r="I53" s="189">
        <f>SUM(I51:I52)</f>
        <v>0</v>
      </c>
      <c r="J53" s="188"/>
      <c r="K53" s="189">
        <f>SUM(K51:K52)</f>
        <v>0</v>
      </c>
      <c r="Q53" s="165">
        <v>4</v>
      </c>
      <c r="BC53" s="190">
        <f>SUM(BC51:BC52)</f>
        <v>0</v>
      </c>
      <c r="BD53" s="190">
        <f>SUM(BD51:BD52)</f>
        <v>0</v>
      </c>
      <c r="BE53" s="190">
        <f>SUM(BE51:BE52)</f>
        <v>0</v>
      </c>
      <c r="BF53" s="190">
        <f>SUM(BF51:BF52)</f>
        <v>0</v>
      </c>
      <c r="BG53" s="190">
        <f>SUM(BG51:BG52)</f>
        <v>0</v>
      </c>
    </row>
    <row r="54" spans="1:82" x14ac:dyDescent="0.2">
      <c r="A54" s="157" t="s">
        <v>77</v>
      </c>
      <c r="B54" s="158" t="s">
        <v>152</v>
      </c>
      <c r="C54" s="159" t="s">
        <v>153</v>
      </c>
      <c r="D54" s="160"/>
      <c r="E54" s="161"/>
      <c r="F54" s="161"/>
      <c r="G54" s="162"/>
      <c r="H54" s="163"/>
      <c r="I54" s="164"/>
      <c r="J54" s="163"/>
      <c r="K54" s="164"/>
      <c r="Q54" s="165">
        <v>1</v>
      </c>
    </row>
    <row r="55" spans="1:82" ht="22.5" x14ac:dyDescent="0.2">
      <c r="A55" s="166">
        <v>20</v>
      </c>
      <c r="B55" s="167" t="s">
        <v>154</v>
      </c>
      <c r="C55" s="168" t="s">
        <v>155</v>
      </c>
      <c r="D55" s="169" t="s">
        <v>139</v>
      </c>
      <c r="E55" s="170">
        <v>7</v>
      </c>
      <c r="F55" s="170"/>
      <c r="G55" s="171">
        <f>E55*F55</f>
        <v>0</v>
      </c>
      <c r="H55" s="172">
        <v>9.8999999999999999E-4</v>
      </c>
      <c r="I55" s="172">
        <f>E55*H55</f>
        <v>6.9300000000000004E-3</v>
      </c>
      <c r="J55" s="172">
        <v>0</v>
      </c>
      <c r="K55" s="172">
        <f>E55*J55</f>
        <v>0</v>
      </c>
      <c r="Q55" s="165">
        <v>2</v>
      </c>
      <c r="AA55" s="142">
        <v>1</v>
      </c>
      <c r="AB55" s="142">
        <v>9</v>
      </c>
      <c r="AC55" s="142">
        <v>9</v>
      </c>
      <c r="BB55" s="142">
        <v>4</v>
      </c>
      <c r="BC55" s="142">
        <f>IF(BB55=1,G55,0)</f>
        <v>0</v>
      </c>
      <c r="BD55" s="142">
        <f>IF(BB55=2,G55,0)</f>
        <v>0</v>
      </c>
      <c r="BE55" s="142">
        <f>IF(BB55=3,G55,0)</f>
        <v>0</v>
      </c>
      <c r="BF55" s="142">
        <f>IF(BB55=4,G55,0)</f>
        <v>0</v>
      </c>
      <c r="BG55" s="142">
        <f>IF(BB55=5,G55,0)</f>
        <v>0</v>
      </c>
      <c r="CA55" s="142">
        <v>1</v>
      </c>
      <c r="CB55" s="142">
        <v>9</v>
      </c>
      <c r="CC55" s="165"/>
      <c r="CD55" s="165"/>
    </row>
    <row r="56" spans="1:82" x14ac:dyDescent="0.2">
      <c r="A56" s="173"/>
      <c r="B56" s="174"/>
      <c r="C56" s="234" t="s">
        <v>156</v>
      </c>
      <c r="D56" s="231"/>
      <c r="E56" s="176">
        <v>7</v>
      </c>
      <c r="F56" s="177"/>
      <c r="G56" s="178"/>
      <c r="H56" s="179"/>
      <c r="I56" s="180"/>
      <c r="J56" s="179"/>
      <c r="K56" s="180"/>
      <c r="M56" s="175" t="s">
        <v>156</v>
      </c>
      <c r="O56" s="175"/>
      <c r="Q56" s="165"/>
    </row>
    <row r="57" spans="1:82" x14ac:dyDescent="0.2">
      <c r="A57" s="181"/>
      <c r="B57" s="182" t="s">
        <v>80</v>
      </c>
      <c r="C57" s="183" t="str">
        <f>CONCATENATE(B54," ",C54)</f>
        <v>M21 Elektromontáže</v>
      </c>
      <c r="D57" s="184"/>
      <c r="E57" s="185"/>
      <c r="F57" s="186"/>
      <c r="G57" s="187">
        <f>SUM(G54:G56)</f>
        <v>0</v>
      </c>
      <c r="H57" s="188"/>
      <c r="I57" s="189">
        <f>SUM(I54:I56)</f>
        <v>6.9300000000000004E-3</v>
      </c>
      <c r="J57" s="188"/>
      <c r="K57" s="189">
        <f>SUM(K54:K56)</f>
        <v>0</v>
      </c>
      <c r="Q57" s="165">
        <v>4</v>
      </c>
      <c r="BC57" s="190">
        <f>SUM(BC54:BC56)</f>
        <v>0</v>
      </c>
      <c r="BD57" s="190">
        <f>SUM(BD54:BD56)</f>
        <v>0</v>
      </c>
      <c r="BE57" s="190">
        <f>SUM(BE54:BE56)</f>
        <v>0</v>
      </c>
      <c r="BF57" s="190">
        <f>SUM(BF54:BF56)</f>
        <v>0</v>
      </c>
      <c r="BG57" s="190">
        <f>SUM(BG54:BG56)</f>
        <v>0</v>
      </c>
    </row>
    <row r="58" spans="1:82" x14ac:dyDescent="0.2">
      <c r="A58" s="157" t="s">
        <v>77</v>
      </c>
      <c r="B58" s="158" t="s">
        <v>157</v>
      </c>
      <c r="C58" s="159" t="s">
        <v>158</v>
      </c>
      <c r="D58" s="160"/>
      <c r="E58" s="161"/>
      <c r="F58" s="161"/>
      <c r="G58" s="162"/>
      <c r="H58" s="163"/>
      <c r="I58" s="164"/>
      <c r="J58" s="163"/>
      <c r="K58" s="164"/>
      <c r="Q58" s="165">
        <v>1</v>
      </c>
    </row>
    <row r="59" spans="1:82" x14ac:dyDescent="0.2">
      <c r="A59" s="166">
        <v>21</v>
      </c>
      <c r="B59" s="167" t="s">
        <v>159</v>
      </c>
      <c r="C59" s="168" t="s">
        <v>160</v>
      </c>
      <c r="D59" s="169" t="s">
        <v>124</v>
      </c>
      <c r="E59" s="170">
        <v>0.99</v>
      </c>
      <c r="F59" s="170"/>
      <c r="G59" s="171">
        <f>E59*F59</f>
        <v>0</v>
      </c>
      <c r="H59" s="172">
        <v>0</v>
      </c>
      <c r="I59" s="172">
        <f>E59*H59</f>
        <v>0</v>
      </c>
      <c r="J59" s="172">
        <v>0</v>
      </c>
      <c r="K59" s="172">
        <f>E59*J59</f>
        <v>0</v>
      </c>
      <c r="Q59" s="165">
        <v>2</v>
      </c>
      <c r="AA59" s="142">
        <v>8</v>
      </c>
      <c r="AB59" s="142">
        <v>0</v>
      </c>
      <c r="AC59" s="142">
        <v>3</v>
      </c>
      <c r="BB59" s="142">
        <v>1</v>
      </c>
      <c r="BC59" s="142">
        <f>IF(BB59=1,G59,0)</f>
        <v>0</v>
      </c>
      <c r="BD59" s="142">
        <f>IF(BB59=2,G59,0)</f>
        <v>0</v>
      </c>
      <c r="BE59" s="142">
        <f>IF(BB59=3,G59,0)</f>
        <v>0</v>
      </c>
      <c r="BF59" s="142">
        <f>IF(BB59=4,G59,0)</f>
        <v>0</v>
      </c>
      <c r="BG59" s="142">
        <f>IF(BB59=5,G59,0)</f>
        <v>0</v>
      </c>
      <c r="CA59" s="142">
        <v>8</v>
      </c>
      <c r="CB59" s="142">
        <v>0</v>
      </c>
      <c r="CC59" s="165"/>
      <c r="CD59" s="165"/>
    </row>
    <row r="60" spans="1:82" x14ac:dyDescent="0.2">
      <c r="A60" s="166">
        <v>22</v>
      </c>
      <c r="B60" s="167" t="s">
        <v>161</v>
      </c>
      <c r="C60" s="168" t="s">
        <v>162</v>
      </c>
      <c r="D60" s="169" t="s">
        <v>124</v>
      </c>
      <c r="E60" s="170">
        <v>0.99</v>
      </c>
      <c r="F60" s="170"/>
      <c r="G60" s="171">
        <f>E60*F60</f>
        <v>0</v>
      </c>
      <c r="H60" s="172">
        <v>0</v>
      </c>
      <c r="I60" s="172">
        <f>E60*H60</f>
        <v>0</v>
      </c>
      <c r="J60" s="172">
        <v>0</v>
      </c>
      <c r="K60" s="172">
        <f>E60*J60</f>
        <v>0</v>
      </c>
      <c r="Q60" s="165">
        <v>2</v>
      </c>
      <c r="AA60" s="142">
        <v>8</v>
      </c>
      <c r="AB60" s="142">
        <v>0</v>
      </c>
      <c r="AC60" s="142">
        <v>3</v>
      </c>
      <c r="BB60" s="142">
        <v>1</v>
      </c>
      <c r="BC60" s="142">
        <f>IF(BB60=1,G60,0)</f>
        <v>0</v>
      </c>
      <c r="BD60" s="142">
        <f>IF(BB60=2,G60,0)</f>
        <v>0</v>
      </c>
      <c r="BE60" s="142">
        <f>IF(BB60=3,G60,0)</f>
        <v>0</v>
      </c>
      <c r="BF60" s="142">
        <f>IF(BB60=4,G60,0)</f>
        <v>0</v>
      </c>
      <c r="BG60" s="142">
        <f>IF(BB60=5,G60,0)</f>
        <v>0</v>
      </c>
      <c r="CA60" s="142">
        <v>8</v>
      </c>
      <c r="CB60" s="142">
        <v>0</v>
      </c>
      <c r="CC60" s="165"/>
      <c r="CD60" s="165"/>
    </row>
    <row r="61" spans="1:82" x14ac:dyDescent="0.2">
      <c r="A61" s="166">
        <v>23</v>
      </c>
      <c r="B61" s="167" t="s">
        <v>163</v>
      </c>
      <c r="C61" s="168" t="s">
        <v>164</v>
      </c>
      <c r="D61" s="169" t="s">
        <v>124</v>
      </c>
      <c r="E61" s="170">
        <v>0.99</v>
      </c>
      <c r="F61" s="170"/>
      <c r="G61" s="171">
        <f>E61*F61</f>
        <v>0</v>
      </c>
      <c r="H61" s="172">
        <v>0</v>
      </c>
      <c r="I61" s="172">
        <f>E61*H61</f>
        <v>0</v>
      </c>
      <c r="J61" s="172">
        <v>0</v>
      </c>
      <c r="K61" s="172">
        <f>E61*J61</f>
        <v>0</v>
      </c>
      <c r="Q61" s="165">
        <v>2</v>
      </c>
      <c r="AA61" s="142">
        <v>8</v>
      </c>
      <c r="AB61" s="142">
        <v>0</v>
      </c>
      <c r="AC61" s="142">
        <v>3</v>
      </c>
      <c r="BB61" s="142">
        <v>1</v>
      </c>
      <c r="BC61" s="142">
        <f>IF(BB61=1,G61,0)</f>
        <v>0</v>
      </c>
      <c r="BD61" s="142">
        <f>IF(BB61=2,G61,0)</f>
        <v>0</v>
      </c>
      <c r="BE61" s="142">
        <f>IF(BB61=3,G61,0)</f>
        <v>0</v>
      </c>
      <c r="BF61" s="142">
        <f>IF(BB61=4,G61,0)</f>
        <v>0</v>
      </c>
      <c r="BG61" s="142">
        <f>IF(BB61=5,G61,0)</f>
        <v>0</v>
      </c>
      <c r="CA61" s="142">
        <v>8</v>
      </c>
      <c r="CB61" s="142">
        <v>0</v>
      </c>
      <c r="CC61" s="165"/>
      <c r="CD61" s="165"/>
    </row>
    <row r="62" spans="1:82" x14ac:dyDescent="0.2">
      <c r="A62" s="166">
        <v>24</v>
      </c>
      <c r="B62" s="167" t="s">
        <v>165</v>
      </c>
      <c r="C62" s="168" t="s">
        <v>166</v>
      </c>
      <c r="D62" s="169" t="s">
        <v>124</v>
      </c>
      <c r="E62" s="170">
        <v>0.99</v>
      </c>
      <c r="F62" s="170"/>
      <c r="G62" s="171">
        <f>E62*F62</f>
        <v>0</v>
      </c>
      <c r="H62" s="172">
        <v>0</v>
      </c>
      <c r="I62" s="172">
        <f>E62*H62</f>
        <v>0</v>
      </c>
      <c r="J62" s="172">
        <v>0</v>
      </c>
      <c r="K62" s="172">
        <f>E62*J62</f>
        <v>0</v>
      </c>
      <c r="Q62" s="165">
        <v>2</v>
      </c>
      <c r="AA62" s="142">
        <v>8</v>
      </c>
      <c r="AB62" s="142">
        <v>0</v>
      </c>
      <c r="AC62" s="142">
        <v>3</v>
      </c>
      <c r="BB62" s="142">
        <v>1</v>
      </c>
      <c r="BC62" s="142">
        <f>IF(BB62=1,G62,0)</f>
        <v>0</v>
      </c>
      <c r="BD62" s="142">
        <f>IF(BB62=2,G62,0)</f>
        <v>0</v>
      </c>
      <c r="BE62" s="142">
        <f>IF(BB62=3,G62,0)</f>
        <v>0</v>
      </c>
      <c r="BF62" s="142">
        <f>IF(BB62=4,G62,0)</f>
        <v>0</v>
      </c>
      <c r="BG62" s="142">
        <f>IF(BB62=5,G62,0)</f>
        <v>0</v>
      </c>
      <c r="CA62" s="142">
        <v>8</v>
      </c>
      <c r="CB62" s="142">
        <v>0</v>
      </c>
      <c r="CC62" s="165"/>
      <c r="CD62" s="165"/>
    </row>
    <row r="63" spans="1:82" x14ac:dyDescent="0.2">
      <c r="A63" s="181"/>
      <c r="B63" s="182" t="s">
        <v>80</v>
      </c>
      <c r="C63" s="183" t="str">
        <f>CONCATENATE(B58," ",C58)</f>
        <v>D96 Přesuny suti</v>
      </c>
      <c r="D63" s="184"/>
      <c r="E63" s="185"/>
      <c r="F63" s="186"/>
      <c r="G63" s="187">
        <f>SUM(G58:G62)</f>
        <v>0</v>
      </c>
      <c r="H63" s="188"/>
      <c r="I63" s="189">
        <f>SUM(I58:I62)</f>
        <v>0</v>
      </c>
      <c r="J63" s="188"/>
      <c r="K63" s="189">
        <f>SUM(K58:K62)</f>
        <v>0</v>
      </c>
      <c r="Q63" s="165">
        <v>4</v>
      </c>
      <c r="BC63" s="190">
        <f>SUM(BC58:BC62)</f>
        <v>0</v>
      </c>
      <c r="BD63" s="190">
        <f>SUM(BD58:BD62)</f>
        <v>0</v>
      </c>
      <c r="BE63" s="190">
        <f>SUM(BE58:BE62)</f>
        <v>0</v>
      </c>
      <c r="BF63" s="190">
        <f>SUM(BF58:BF62)</f>
        <v>0</v>
      </c>
      <c r="BG63" s="190">
        <f>SUM(BG58:BG62)</f>
        <v>0</v>
      </c>
    </row>
    <row r="64" spans="1:82" x14ac:dyDescent="0.2">
      <c r="E64" s="142"/>
    </row>
    <row r="65" spans="5:5" x14ac:dyDescent="0.2">
      <c r="E65" s="142"/>
    </row>
    <row r="66" spans="5:5" x14ac:dyDescent="0.2">
      <c r="E66" s="142"/>
    </row>
    <row r="67" spans="5:5" x14ac:dyDescent="0.2">
      <c r="E67" s="142"/>
    </row>
    <row r="68" spans="5:5" x14ac:dyDescent="0.2">
      <c r="E68" s="142"/>
    </row>
    <row r="69" spans="5:5" x14ac:dyDescent="0.2">
      <c r="E69" s="142"/>
    </row>
    <row r="70" spans="5:5" x14ac:dyDescent="0.2">
      <c r="E70" s="142"/>
    </row>
    <row r="71" spans="5:5" x14ac:dyDescent="0.2">
      <c r="E71" s="142"/>
    </row>
    <row r="72" spans="5:5" x14ac:dyDescent="0.2">
      <c r="E72" s="142"/>
    </row>
    <row r="73" spans="5:5" x14ac:dyDescent="0.2">
      <c r="E73" s="142"/>
    </row>
    <row r="74" spans="5:5" x14ac:dyDescent="0.2">
      <c r="E74" s="142"/>
    </row>
    <row r="75" spans="5:5" x14ac:dyDescent="0.2">
      <c r="E75" s="142"/>
    </row>
    <row r="76" spans="5:5" x14ac:dyDescent="0.2">
      <c r="E76" s="142"/>
    </row>
    <row r="77" spans="5:5" x14ac:dyDescent="0.2">
      <c r="E77" s="142"/>
    </row>
    <row r="78" spans="5:5" x14ac:dyDescent="0.2">
      <c r="E78" s="142"/>
    </row>
    <row r="79" spans="5:5" x14ac:dyDescent="0.2">
      <c r="E79" s="142"/>
    </row>
    <row r="80" spans="5:5" x14ac:dyDescent="0.2">
      <c r="E80" s="142"/>
    </row>
    <row r="81" spans="1:7" x14ac:dyDescent="0.2">
      <c r="E81" s="142"/>
    </row>
    <row r="82" spans="1:7" x14ac:dyDescent="0.2">
      <c r="E82" s="142"/>
    </row>
    <row r="83" spans="1:7" x14ac:dyDescent="0.2">
      <c r="E83" s="142"/>
    </row>
    <row r="84" spans="1:7" x14ac:dyDescent="0.2">
      <c r="E84" s="142"/>
    </row>
    <row r="85" spans="1:7" x14ac:dyDescent="0.2">
      <c r="E85" s="142"/>
    </row>
    <row r="86" spans="1:7" x14ac:dyDescent="0.2">
      <c r="E86" s="142"/>
    </row>
    <row r="87" spans="1:7" x14ac:dyDescent="0.2">
      <c r="A87" s="179"/>
      <c r="B87" s="179"/>
      <c r="C87" s="179"/>
      <c r="D87" s="179"/>
      <c r="E87" s="179"/>
      <c r="F87" s="179"/>
      <c r="G87" s="179"/>
    </row>
    <row r="88" spans="1:7" x14ac:dyDescent="0.2">
      <c r="A88" s="179"/>
      <c r="B88" s="179"/>
      <c r="C88" s="179"/>
      <c r="D88" s="179"/>
      <c r="E88" s="179"/>
      <c r="F88" s="179"/>
      <c r="G88" s="179"/>
    </row>
    <row r="89" spans="1:7" x14ac:dyDescent="0.2">
      <c r="A89" s="179"/>
      <c r="B89" s="179"/>
      <c r="C89" s="179"/>
      <c r="D89" s="179"/>
      <c r="E89" s="179"/>
      <c r="F89" s="179"/>
      <c r="G89" s="179"/>
    </row>
    <row r="90" spans="1:7" x14ac:dyDescent="0.2">
      <c r="A90" s="179"/>
      <c r="B90" s="179"/>
      <c r="C90" s="179"/>
      <c r="D90" s="179"/>
      <c r="E90" s="179"/>
      <c r="F90" s="179"/>
      <c r="G90" s="179"/>
    </row>
    <row r="91" spans="1:7" x14ac:dyDescent="0.2">
      <c r="E91" s="142"/>
    </row>
    <row r="92" spans="1:7" x14ac:dyDescent="0.2">
      <c r="E92" s="142"/>
    </row>
    <row r="93" spans="1:7" x14ac:dyDescent="0.2">
      <c r="E93" s="142"/>
    </row>
    <row r="94" spans="1:7" x14ac:dyDescent="0.2">
      <c r="E94" s="142"/>
    </row>
    <row r="95" spans="1:7" x14ac:dyDescent="0.2">
      <c r="E95" s="142"/>
    </row>
    <row r="96" spans="1:7" x14ac:dyDescent="0.2">
      <c r="E96" s="142"/>
    </row>
    <row r="97" spans="5:5" x14ac:dyDescent="0.2">
      <c r="E97" s="142"/>
    </row>
    <row r="98" spans="5:5" x14ac:dyDescent="0.2">
      <c r="E98" s="142"/>
    </row>
    <row r="99" spans="5:5" x14ac:dyDescent="0.2">
      <c r="E99" s="142"/>
    </row>
    <row r="100" spans="5:5" x14ac:dyDescent="0.2">
      <c r="E100" s="142"/>
    </row>
    <row r="101" spans="5:5" x14ac:dyDescent="0.2">
      <c r="E101" s="142"/>
    </row>
    <row r="102" spans="5:5" x14ac:dyDescent="0.2">
      <c r="E102" s="142"/>
    </row>
    <row r="103" spans="5:5" x14ac:dyDescent="0.2">
      <c r="E103" s="142"/>
    </row>
    <row r="104" spans="5:5" x14ac:dyDescent="0.2">
      <c r="E104" s="142"/>
    </row>
    <row r="105" spans="5:5" x14ac:dyDescent="0.2">
      <c r="E105" s="142"/>
    </row>
    <row r="106" spans="5:5" x14ac:dyDescent="0.2">
      <c r="E106" s="142"/>
    </row>
    <row r="107" spans="5:5" x14ac:dyDescent="0.2">
      <c r="E107" s="142"/>
    </row>
    <row r="108" spans="5:5" x14ac:dyDescent="0.2">
      <c r="E108" s="142"/>
    </row>
    <row r="109" spans="5:5" x14ac:dyDescent="0.2">
      <c r="E109" s="142"/>
    </row>
    <row r="110" spans="5:5" x14ac:dyDescent="0.2">
      <c r="E110" s="142"/>
    </row>
    <row r="111" spans="5:5" x14ac:dyDescent="0.2">
      <c r="E111" s="142"/>
    </row>
    <row r="112" spans="5:5" x14ac:dyDescent="0.2">
      <c r="E112" s="142"/>
    </row>
    <row r="113" spans="1:7" x14ac:dyDescent="0.2">
      <c r="E113" s="142"/>
    </row>
    <row r="114" spans="1:7" x14ac:dyDescent="0.2">
      <c r="E114" s="142"/>
    </row>
    <row r="115" spans="1:7" x14ac:dyDescent="0.2">
      <c r="E115" s="142"/>
    </row>
    <row r="116" spans="1:7" x14ac:dyDescent="0.2">
      <c r="E116" s="142"/>
    </row>
    <row r="117" spans="1:7" x14ac:dyDescent="0.2">
      <c r="E117" s="142"/>
    </row>
    <row r="118" spans="1:7" x14ac:dyDescent="0.2">
      <c r="E118" s="142"/>
    </row>
    <row r="119" spans="1:7" x14ac:dyDescent="0.2">
      <c r="E119" s="142"/>
    </row>
    <row r="120" spans="1:7" x14ac:dyDescent="0.2">
      <c r="E120" s="142"/>
    </row>
    <row r="121" spans="1:7" x14ac:dyDescent="0.2">
      <c r="E121" s="142"/>
    </row>
    <row r="122" spans="1:7" x14ac:dyDescent="0.2">
      <c r="A122" s="191"/>
      <c r="B122" s="191"/>
    </row>
    <row r="123" spans="1:7" x14ac:dyDescent="0.2">
      <c r="A123" s="179"/>
      <c r="B123" s="179"/>
      <c r="C123" s="192"/>
      <c r="D123" s="192"/>
      <c r="E123" s="193"/>
      <c r="F123" s="192"/>
      <c r="G123" s="194"/>
    </row>
    <row r="124" spans="1:7" x14ac:dyDescent="0.2">
      <c r="A124" s="195"/>
      <c r="B124" s="195"/>
      <c r="C124" s="179"/>
      <c r="D124" s="179"/>
      <c r="E124" s="196"/>
      <c r="F124" s="179"/>
      <c r="G124" s="179"/>
    </row>
    <row r="125" spans="1:7" x14ac:dyDescent="0.2">
      <c r="A125" s="179"/>
      <c r="B125" s="179"/>
      <c r="C125" s="179"/>
      <c r="D125" s="179"/>
      <c r="E125" s="196"/>
      <c r="F125" s="179"/>
      <c r="G125" s="179"/>
    </row>
    <row r="126" spans="1:7" x14ac:dyDescent="0.2">
      <c r="A126" s="179"/>
      <c r="B126" s="179"/>
      <c r="C126" s="179"/>
      <c r="D126" s="179"/>
      <c r="E126" s="196"/>
      <c r="F126" s="179"/>
      <c r="G126" s="179"/>
    </row>
    <row r="127" spans="1:7" x14ac:dyDescent="0.2">
      <c r="A127" s="179"/>
      <c r="B127" s="179"/>
      <c r="C127" s="179"/>
      <c r="D127" s="179"/>
      <c r="E127" s="196"/>
      <c r="F127" s="179"/>
      <c r="G127" s="179"/>
    </row>
    <row r="128" spans="1:7" x14ac:dyDescent="0.2">
      <c r="A128" s="179"/>
      <c r="B128" s="179"/>
      <c r="C128" s="179"/>
      <c r="D128" s="179"/>
      <c r="E128" s="196"/>
      <c r="F128" s="179"/>
      <c r="G128" s="179"/>
    </row>
    <row r="129" spans="1:7" x14ac:dyDescent="0.2">
      <c r="A129" s="179"/>
      <c r="B129" s="179"/>
      <c r="C129" s="179"/>
      <c r="D129" s="179"/>
      <c r="E129" s="196"/>
      <c r="F129" s="179"/>
      <c r="G129" s="179"/>
    </row>
    <row r="130" spans="1:7" x14ac:dyDescent="0.2">
      <c r="A130" s="179"/>
      <c r="B130" s="179"/>
      <c r="C130" s="179"/>
      <c r="D130" s="179"/>
      <c r="E130" s="196"/>
      <c r="F130" s="179"/>
      <c r="G130" s="179"/>
    </row>
    <row r="131" spans="1:7" x14ac:dyDescent="0.2">
      <c r="A131" s="179"/>
      <c r="B131" s="179"/>
      <c r="C131" s="179"/>
      <c r="D131" s="179"/>
      <c r="E131" s="196"/>
      <c r="F131" s="179"/>
      <c r="G131" s="179"/>
    </row>
    <row r="132" spans="1:7" x14ac:dyDescent="0.2">
      <c r="A132" s="179"/>
      <c r="B132" s="179"/>
      <c r="C132" s="179"/>
      <c r="D132" s="179"/>
      <c r="E132" s="196"/>
      <c r="F132" s="179"/>
      <c r="G132" s="179"/>
    </row>
    <row r="133" spans="1:7" x14ac:dyDescent="0.2">
      <c r="A133" s="179"/>
      <c r="B133" s="179"/>
      <c r="C133" s="179"/>
      <c r="D133" s="179"/>
      <c r="E133" s="196"/>
      <c r="F133" s="179"/>
      <c r="G133" s="179"/>
    </row>
    <row r="134" spans="1:7" x14ac:dyDescent="0.2">
      <c r="A134" s="179"/>
      <c r="B134" s="179"/>
      <c r="C134" s="179"/>
      <c r="D134" s="179"/>
      <c r="E134" s="196"/>
      <c r="F134" s="179"/>
      <c r="G134" s="179"/>
    </row>
    <row r="135" spans="1:7" x14ac:dyDescent="0.2">
      <c r="A135" s="179"/>
      <c r="B135" s="179"/>
      <c r="C135" s="179"/>
      <c r="D135" s="179"/>
      <c r="E135" s="196"/>
      <c r="F135" s="179"/>
      <c r="G135" s="179"/>
    </row>
    <row r="136" spans="1:7" x14ac:dyDescent="0.2">
      <c r="A136" s="179"/>
      <c r="B136" s="179"/>
      <c r="C136" s="179"/>
      <c r="D136" s="179"/>
      <c r="E136" s="196"/>
      <c r="F136" s="179"/>
      <c r="G136" s="179"/>
    </row>
  </sheetData>
  <mergeCells count="20">
    <mergeCell ref="C32:D32"/>
    <mergeCell ref="C12:D12"/>
    <mergeCell ref="C13:D13"/>
    <mergeCell ref="C14:D14"/>
    <mergeCell ref="C17:D17"/>
    <mergeCell ref="C19:D19"/>
    <mergeCell ref="C23:D23"/>
    <mergeCell ref="C27:D27"/>
    <mergeCell ref="C29:D29"/>
    <mergeCell ref="C56:D56"/>
    <mergeCell ref="C44:D44"/>
    <mergeCell ref="C48:D48"/>
    <mergeCell ref="C36:D36"/>
    <mergeCell ref="C40:D40"/>
    <mergeCell ref="A1:G1"/>
    <mergeCell ref="A3:B3"/>
    <mergeCell ref="A4:B4"/>
    <mergeCell ref="E4:G4"/>
    <mergeCell ref="C11:D11"/>
    <mergeCell ref="C3:D3"/>
  </mergeCells>
  <printOptions gridLinesSet="0"/>
  <pageMargins left="0.59055118110236227" right="0.39370078740157483" top="0.59055118110236227" bottom="0.59055118110236227" header="0.19685039370078741" footer="0.19685039370078741"/>
  <pageSetup paperSize="9" scale="77" fitToHeight="0" orientation="portrait" horizontalDpi="300" r:id="rId1"/>
  <headerFooter alignWithMargins="0">
    <oddFooter>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39</vt:i4>
      </vt:variant>
    </vt:vector>
  </HeadingPairs>
  <TitlesOfParts>
    <vt:vector size="42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SloupecCH</vt:lpstr>
      <vt:lpstr>SloupecJC</vt:lpstr>
      <vt:lpstr>SloupecJH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2020-11-16T07:54:35Z</cp:lastPrinted>
  <dcterms:created xsi:type="dcterms:W3CDTF">2020-11-16T07:52:42Z</dcterms:created>
  <dcterms:modified xsi:type="dcterms:W3CDTF">2020-12-07T08:18:46Z</dcterms:modified>
</cp:coreProperties>
</file>