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DOTACE\SZIF2014-2020\10.KOLO\ŽADATELÉ\KARSIT AGRO\ZPRACOVÁNÍ\VŘ\Příjmový koš\"/>
    </mc:Choice>
  </mc:AlternateContent>
  <xr:revisionPtr revIDLastSave="0" documentId="13_ncr:1_{C6A96CC0-BF5E-489B-AAC4-6B7AEB4F8B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Rekapitulace!$G$18</definedName>
    <definedName name="Dodavka0">Položky!#REF!</definedName>
    <definedName name="HSV">Rekapitulace!$E$18</definedName>
    <definedName name="HSV0">Položky!#REF!</definedName>
    <definedName name="HZS">Rekapitulace!$I$18</definedName>
    <definedName name="HZS0">Položky!#REF!</definedName>
    <definedName name="JKSO">'Krycí list'!$G$2</definedName>
    <definedName name="MJ">'Krycí list'!$G$5</definedName>
    <definedName name="Mont">Rekapitulace!$H$18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Položky!$A$1:$I$150</definedName>
    <definedName name="_xlnm.Print_Area" localSheetId="1">Rekapitulace!$A$1:$I$32</definedName>
    <definedName name="PocetMJ">'Krycí list'!$G$6</definedName>
    <definedName name="Poznamka">'Krycí list'!$B$37</definedName>
    <definedName name="Projektant">'Krycí list'!$C$8</definedName>
    <definedName name="PSV">Rekapitulace!$F$18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Rekapitulace!$H$31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91029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G148" i="3"/>
  <c r="BE148" i="3"/>
  <c r="BE149" i="3" s="1"/>
  <c r="G17" i="2" s="1"/>
  <c r="BD148" i="3"/>
  <c r="BC148" i="3"/>
  <c r="K148" i="3"/>
  <c r="I148" i="3"/>
  <c r="G148" i="3"/>
  <c r="BF148" i="3" s="1"/>
  <c r="BG146" i="3"/>
  <c r="BG149" i="3" s="1"/>
  <c r="I17" i="2" s="1"/>
  <c r="BE146" i="3"/>
  <c r="BD146" i="3"/>
  <c r="BD149" i="3" s="1"/>
  <c r="F17" i="2" s="1"/>
  <c r="BC146" i="3"/>
  <c r="BC149" i="3" s="1"/>
  <c r="E17" i="2" s="1"/>
  <c r="K146" i="3"/>
  <c r="I146" i="3"/>
  <c r="G146" i="3"/>
  <c r="BF146" i="3" s="1"/>
  <c r="B17" i="2"/>
  <c r="A17" i="2"/>
  <c r="K149" i="3"/>
  <c r="I149" i="3"/>
  <c r="C149" i="3"/>
  <c r="BG143" i="3"/>
  <c r="BG144" i="3" s="1"/>
  <c r="I16" i="2" s="1"/>
  <c r="BF143" i="3"/>
  <c r="BF144" i="3" s="1"/>
  <c r="H16" i="2" s="1"/>
  <c r="BE143" i="3"/>
  <c r="BE144" i="3" s="1"/>
  <c r="G16" i="2" s="1"/>
  <c r="BD143" i="3"/>
  <c r="BD144" i="3" s="1"/>
  <c r="F16" i="2" s="1"/>
  <c r="K143" i="3"/>
  <c r="K144" i="3" s="1"/>
  <c r="I143" i="3"/>
  <c r="I144" i="3" s="1"/>
  <c r="G143" i="3"/>
  <c r="BC143" i="3" s="1"/>
  <c r="BC144" i="3" s="1"/>
  <c r="E16" i="2" s="1"/>
  <c r="B16" i="2"/>
  <c r="A16" i="2"/>
  <c r="C144" i="3"/>
  <c r="BG139" i="3"/>
  <c r="BG141" i="3" s="1"/>
  <c r="I15" i="2" s="1"/>
  <c r="BF139" i="3"/>
  <c r="BF141" i="3" s="1"/>
  <c r="H15" i="2" s="1"/>
  <c r="BE139" i="3"/>
  <c r="BE141" i="3" s="1"/>
  <c r="G15" i="2" s="1"/>
  <c r="BD139" i="3"/>
  <c r="BD141" i="3" s="1"/>
  <c r="F15" i="2" s="1"/>
  <c r="K139" i="3"/>
  <c r="I139" i="3"/>
  <c r="G139" i="3"/>
  <c r="BC139" i="3" s="1"/>
  <c r="BC141" i="3" s="1"/>
  <c r="E15" i="2" s="1"/>
  <c r="B15" i="2"/>
  <c r="A15" i="2"/>
  <c r="K141" i="3"/>
  <c r="I141" i="3"/>
  <c r="C141" i="3"/>
  <c r="BG131" i="3"/>
  <c r="BF131" i="3"/>
  <c r="BE131" i="3"/>
  <c r="BD131" i="3"/>
  <c r="K131" i="3"/>
  <c r="I131" i="3"/>
  <c r="G131" i="3"/>
  <c r="BC131" i="3" s="1"/>
  <c r="BG129" i="3"/>
  <c r="BG137" i="3" s="1"/>
  <c r="I14" i="2" s="1"/>
  <c r="BF129" i="3"/>
  <c r="BE129" i="3"/>
  <c r="BD129" i="3"/>
  <c r="K129" i="3"/>
  <c r="I129" i="3"/>
  <c r="G129" i="3"/>
  <c r="BC129" i="3" s="1"/>
  <c r="BC137" i="3" s="1"/>
  <c r="E14" i="2" s="1"/>
  <c r="B14" i="2"/>
  <c r="A14" i="2"/>
  <c r="C137" i="3"/>
  <c r="BG120" i="3"/>
  <c r="BG127" i="3" s="1"/>
  <c r="I13" i="2" s="1"/>
  <c r="BF120" i="3"/>
  <c r="BF127" i="3" s="1"/>
  <c r="H13" i="2" s="1"/>
  <c r="BE120" i="3"/>
  <c r="BE127" i="3" s="1"/>
  <c r="G13" i="2" s="1"/>
  <c r="BD120" i="3"/>
  <c r="BD127" i="3" s="1"/>
  <c r="F13" i="2" s="1"/>
  <c r="K120" i="3"/>
  <c r="I120" i="3"/>
  <c r="I127" i="3" s="1"/>
  <c r="G120" i="3"/>
  <c r="BC120" i="3" s="1"/>
  <c r="BC127" i="3" s="1"/>
  <c r="E13" i="2" s="1"/>
  <c r="B13" i="2"/>
  <c r="A13" i="2"/>
  <c r="K127" i="3"/>
  <c r="C127" i="3"/>
  <c r="BG116" i="3"/>
  <c r="BG118" i="3" s="1"/>
  <c r="I12" i="2" s="1"/>
  <c r="BF116" i="3"/>
  <c r="BE116" i="3"/>
  <c r="BD116" i="3"/>
  <c r="BD118" i="3" s="1"/>
  <c r="F12" i="2" s="1"/>
  <c r="K116" i="3"/>
  <c r="K118" i="3" s="1"/>
  <c r="I116" i="3"/>
  <c r="I118" i="3" s="1"/>
  <c r="G116" i="3"/>
  <c r="BC116" i="3" s="1"/>
  <c r="BC118" i="3" s="1"/>
  <c r="E12" i="2" s="1"/>
  <c r="B12" i="2"/>
  <c r="A12" i="2"/>
  <c r="BF118" i="3"/>
  <c r="H12" i="2" s="1"/>
  <c r="BE118" i="3"/>
  <c r="G12" i="2" s="1"/>
  <c r="C118" i="3"/>
  <c r="BG107" i="3"/>
  <c r="BG114" i="3" s="1"/>
  <c r="I11" i="2" s="1"/>
  <c r="BF107" i="3"/>
  <c r="BF114" i="3" s="1"/>
  <c r="H11" i="2" s="1"/>
  <c r="BE107" i="3"/>
  <c r="BE114" i="3" s="1"/>
  <c r="G11" i="2" s="1"/>
  <c r="BD107" i="3"/>
  <c r="BD114" i="3" s="1"/>
  <c r="F11" i="2" s="1"/>
  <c r="K107" i="3"/>
  <c r="K114" i="3" s="1"/>
  <c r="I107" i="3"/>
  <c r="G107" i="3"/>
  <c r="BC107" i="3" s="1"/>
  <c r="BC114" i="3" s="1"/>
  <c r="E11" i="2" s="1"/>
  <c r="B11" i="2"/>
  <c r="A11" i="2"/>
  <c r="I114" i="3"/>
  <c r="C114" i="3"/>
  <c r="BG104" i="3"/>
  <c r="BF104" i="3"/>
  <c r="BE104" i="3"/>
  <c r="BD104" i="3"/>
  <c r="K104" i="3"/>
  <c r="I104" i="3"/>
  <c r="G104" i="3"/>
  <c r="BC104" i="3" s="1"/>
  <c r="BG102" i="3"/>
  <c r="BF102" i="3"/>
  <c r="BE102" i="3"/>
  <c r="BD102" i="3"/>
  <c r="K102" i="3"/>
  <c r="I102" i="3"/>
  <c r="G102" i="3"/>
  <c r="BC102" i="3" s="1"/>
  <c r="BG101" i="3"/>
  <c r="BF101" i="3"/>
  <c r="BE101" i="3"/>
  <c r="BD101" i="3"/>
  <c r="K101" i="3"/>
  <c r="I101" i="3"/>
  <c r="G101" i="3"/>
  <c r="BC101" i="3" s="1"/>
  <c r="BG99" i="3"/>
  <c r="BF99" i="3"/>
  <c r="BE99" i="3"/>
  <c r="BD99" i="3"/>
  <c r="K99" i="3"/>
  <c r="I99" i="3"/>
  <c r="G99" i="3"/>
  <c r="BC99" i="3" s="1"/>
  <c r="BG97" i="3"/>
  <c r="BF97" i="3"/>
  <c r="BE97" i="3"/>
  <c r="BD97" i="3"/>
  <c r="K97" i="3"/>
  <c r="I97" i="3"/>
  <c r="I105" i="3" s="1"/>
  <c r="G97" i="3"/>
  <c r="BC97" i="3" s="1"/>
  <c r="B10" i="2"/>
  <c r="A10" i="2"/>
  <c r="C105" i="3"/>
  <c r="BG93" i="3"/>
  <c r="BG95" i="3" s="1"/>
  <c r="I9" i="2" s="1"/>
  <c r="BF93" i="3"/>
  <c r="BF95" i="3" s="1"/>
  <c r="H9" i="2" s="1"/>
  <c r="BE93" i="3"/>
  <c r="BD93" i="3"/>
  <c r="BD95" i="3" s="1"/>
  <c r="F9" i="2" s="1"/>
  <c r="K93" i="3"/>
  <c r="K95" i="3" s="1"/>
  <c r="I93" i="3"/>
  <c r="I95" i="3" s="1"/>
  <c r="G93" i="3"/>
  <c r="BC93" i="3" s="1"/>
  <c r="BC95" i="3" s="1"/>
  <c r="E9" i="2" s="1"/>
  <c r="B9" i="2"/>
  <c r="A9" i="2"/>
  <c r="BE95" i="3"/>
  <c r="G9" i="2" s="1"/>
  <c r="C95" i="3"/>
  <c r="BG89" i="3"/>
  <c r="BF89" i="3"/>
  <c r="BE89" i="3"/>
  <c r="BD89" i="3"/>
  <c r="K89" i="3"/>
  <c r="I89" i="3"/>
  <c r="G89" i="3"/>
  <c r="BC89" i="3" s="1"/>
  <c r="BG88" i="3"/>
  <c r="BF88" i="3"/>
  <c r="BE88" i="3"/>
  <c r="BD88" i="3"/>
  <c r="K88" i="3"/>
  <c r="I88" i="3"/>
  <c r="G88" i="3"/>
  <c r="BC88" i="3" s="1"/>
  <c r="BG81" i="3"/>
  <c r="BF81" i="3"/>
  <c r="BE81" i="3"/>
  <c r="BD81" i="3"/>
  <c r="K81" i="3"/>
  <c r="I81" i="3"/>
  <c r="G81" i="3"/>
  <c r="BC81" i="3" s="1"/>
  <c r="BG80" i="3"/>
  <c r="BF80" i="3"/>
  <c r="BE80" i="3"/>
  <c r="BD80" i="3"/>
  <c r="K80" i="3"/>
  <c r="I80" i="3"/>
  <c r="G80" i="3"/>
  <c r="BC80" i="3" s="1"/>
  <c r="BG78" i="3"/>
  <c r="BF78" i="3"/>
  <c r="BE78" i="3"/>
  <c r="BD78" i="3"/>
  <c r="K78" i="3"/>
  <c r="I78" i="3"/>
  <c r="G78" i="3"/>
  <c r="BC78" i="3" s="1"/>
  <c r="BG71" i="3"/>
  <c r="BF71" i="3"/>
  <c r="BE71" i="3"/>
  <c r="BD71" i="3"/>
  <c r="K71" i="3"/>
  <c r="I71" i="3"/>
  <c r="G71" i="3"/>
  <c r="BC71" i="3" s="1"/>
  <c r="BG68" i="3"/>
  <c r="BF68" i="3"/>
  <c r="BE68" i="3"/>
  <c r="BD68" i="3"/>
  <c r="K68" i="3"/>
  <c r="I68" i="3"/>
  <c r="G68" i="3"/>
  <c r="BC68" i="3" s="1"/>
  <c r="BG67" i="3"/>
  <c r="BF67" i="3"/>
  <c r="BE67" i="3"/>
  <c r="BD67" i="3"/>
  <c r="K67" i="3"/>
  <c r="I67" i="3"/>
  <c r="G67" i="3"/>
  <c r="BC67" i="3" s="1"/>
  <c r="BG61" i="3"/>
  <c r="BF61" i="3"/>
  <c r="BE61" i="3"/>
  <c r="BD61" i="3"/>
  <c r="K61" i="3"/>
  <c r="I61" i="3"/>
  <c r="G61" i="3"/>
  <c r="BC61" i="3" s="1"/>
  <c r="BG55" i="3"/>
  <c r="BF55" i="3"/>
  <c r="BE55" i="3"/>
  <c r="BD55" i="3"/>
  <c r="K55" i="3"/>
  <c r="I55" i="3"/>
  <c r="G55" i="3"/>
  <c r="BC55" i="3" s="1"/>
  <c r="B8" i="2"/>
  <c r="A8" i="2"/>
  <c r="C91" i="3"/>
  <c r="BG46" i="3"/>
  <c r="BF46" i="3"/>
  <c r="BE46" i="3"/>
  <c r="BD46" i="3"/>
  <c r="K46" i="3"/>
  <c r="I46" i="3"/>
  <c r="G46" i="3"/>
  <c r="BC46" i="3" s="1"/>
  <c r="BG37" i="3"/>
  <c r="BF37" i="3"/>
  <c r="BE37" i="3"/>
  <c r="BD37" i="3"/>
  <c r="K37" i="3"/>
  <c r="I37" i="3"/>
  <c r="G37" i="3"/>
  <c r="BC37" i="3" s="1"/>
  <c r="BG36" i="3"/>
  <c r="BF36" i="3"/>
  <c r="BE36" i="3"/>
  <c r="BD36" i="3"/>
  <c r="K36" i="3"/>
  <c r="I36" i="3"/>
  <c r="G36" i="3"/>
  <c r="BC36" i="3" s="1"/>
  <c r="BG34" i="3"/>
  <c r="BF34" i="3"/>
  <c r="BE34" i="3"/>
  <c r="BD34" i="3"/>
  <c r="K34" i="3"/>
  <c r="I34" i="3"/>
  <c r="G34" i="3"/>
  <c r="BC34" i="3" s="1"/>
  <c r="BG31" i="3"/>
  <c r="BF31" i="3"/>
  <c r="BE31" i="3"/>
  <c r="BD31" i="3"/>
  <c r="K31" i="3"/>
  <c r="I31" i="3"/>
  <c r="G31" i="3"/>
  <c r="BC31" i="3" s="1"/>
  <c r="BG24" i="3"/>
  <c r="BF24" i="3"/>
  <c r="BE24" i="3"/>
  <c r="BD24" i="3"/>
  <c r="K24" i="3"/>
  <c r="I24" i="3"/>
  <c r="G24" i="3"/>
  <c r="BC24" i="3" s="1"/>
  <c r="BG23" i="3"/>
  <c r="BF23" i="3"/>
  <c r="BE23" i="3"/>
  <c r="BD23" i="3"/>
  <c r="K23" i="3"/>
  <c r="I23" i="3"/>
  <c r="G23" i="3"/>
  <c r="BC23" i="3" s="1"/>
  <c r="BG16" i="3"/>
  <c r="BF16" i="3"/>
  <c r="BE16" i="3"/>
  <c r="BD16" i="3"/>
  <c r="K16" i="3"/>
  <c r="I16" i="3"/>
  <c r="G16" i="3"/>
  <c r="BC16" i="3" s="1"/>
  <c r="BG15" i="3"/>
  <c r="BF15" i="3"/>
  <c r="BE15" i="3"/>
  <c r="BD15" i="3"/>
  <c r="K15" i="3"/>
  <c r="I15" i="3"/>
  <c r="G15" i="3"/>
  <c r="BC15" i="3" s="1"/>
  <c r="BG8" i="3"/>
  <c r="BF8" i="3"/>
  <c r="BE8" i="3"/>
  <c r="BD8" i="3"/>
  <c r="K8" i="3"/>
  <c r="I8" i="3"/>
  <c r="G8" i="3"/>
  <c r="BC8" i="3" s="1"/>
  <c r="B7" i="2"/>
  <c r="A7" i="2"/>
  <c r="C53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I137" i="3" l="1"/>
  <c r="K137" i="3"/>
  <c r="BF137" i="3"/>
  <c r="H14" i="2" s="1"/>
  <c r="I91" i="3"/>
  <c r="K91" i="3"/>
  <c r="BE137" i="3"/>
  <c r="G14" i="2" s="1"/>
  <c r="BF105" i="3"/>
  <c r="H10" i="2" s="1"/>
  <c r="BG105" i="3"/>
  <c r="I10" i="2" s="1"/>
  <c r="BG91" i="3"/>
  <c r="I8" i="2" s="1"/>
  <c r="BE53" i="3"/>
  <c r="G7" i="2" s="1"/>
  <c r="BF53" i="3"/>
  <c r="H7" i="2" s="1"/>
  <c r="BF149" i="3"/>
  <c r="H17" i="2" s="1"/>
  <c r="BG53" i="3"/>
  <c r="I7" i="2" s="1"/>
  <c r="G149" i="3"/>
  <c r="BD53" i="3"/>
  <c r="F7" i="2" s="1"/>
  <c r="BE91" i="3"/>
  <c r="G8" i="2" s="1"/>
  <c r="BE105" i="3"/>
  <c r="G10" i="2" s="1"/>
  <c r="BC105" i="3"/>
  <c r="E10" i="2" s="1"/>
  <c r="I53" i="3"/>
  <c r="K105" i="3"/>
  <c r="K53" i="3"/>
  <c r="BF91" i="3"/>
  <c r="H8" i="2" s="1"/>
  <c r="BD91" i="3"/>
  <c r="F8" i="2" s="1"/>
  <c r="BD105" i="3"/>
  <c r="F10" i="2" s="1"/>
  <c r="BD137" i="3"/>
  <c r="F14" i="2" s="1"/>
  <c r="BC53" i="3"/>
  <c r="E7" i="2" s="1"/>
  <c r="BC91" i="3"/>
  <c r="E8" i="2" s="1"/>
  <c r="G53" i="3"/>
  <c r="G91" i="3"/>
  <c r="G95" i="3"/>
  <c r="G105" i="3"/>
  <c r="G114" i="3"/>
  <c r="G118" i="3"/>
  <c r="G127" i="3"/>
  <c r="G137" i="3"/>
  <c r="G141" i="3"/>
  <c r="G144" i="3"/>
  <c r="I18" i="2" l="1"/>
  <c r="C21" i="1" s="1"/>
  <c r="G18" i="2"/>
  <c r="C18" i="1" s="1"/>
  <c r="F18" i="2"/>
  <c r="C16" i="1" s="1"/>
  <c r="H18" i="2"/>
  <c r="C17" i="1" s="1"/>
  <c r="E18" i="2"/>
  <c r="C15" i="1" s="1"/>
  <c r="G24" i="2" l="1"/>
  <c r="I24" i="2" s="1"/>
  <c r="G16" i="1" s="1"/>
  <c r="G23" i="2"/>
  <c r="I23" i="2" s="1"/>
  <c r="G15" i="1" s="1"/>
  <c r="G27" i="2"/>
  <c r="I27" i="2" s="1"/>
  <c r="G19" i="1" s="1"/>
  <c r="C19" i="1"/>
  <c r="C22" i="1" s="1"/>
  <c r="G30" i="2"/>
  <c r="I30" i="2" s="1"/>
  <c r="G28" i="2"/>
  <c r="I28" i="2" s="1"/>
  <c r="G20" i="1" s="1"/>
  <c r="G25" i="2"/>
  <c r="I25" i="2" s="1"/>
  <c r="G17" i="1" s="1"/>
  <c r="G29" i="2"/>
  <c r="I29" i="2" s="1"/>
  <c r="G21" i="1" s="1"/>
  <c r="G26" i="2"/>
  <c r="I26" i="2" s="1"/>
  <c r="G18" i="1" s="1"/>
  <c r="H31" i="2" l="1"/>
  <c r="G23" i="1" s="1"/>
  <c r="C23" i="1" s="1"/>
  <c r="F30" i="1" s="1"/>
  <c r="F31" i="1" s="1"/>
  <c r="F34" i="1" s="1"/>
  <c r="G22" i="1" l="1"/>
</calcChain>
</file>

<file path=xl/sharedStrings.xml><?xml version="1.0" encoding="utf-8"?>
<sst xmlns="http://schemas.openxmlformats.org/spreadsheetml/2006/main" count="432" uniqueCount="243">
  <si>
    <t>POLOŽKOVÝ ROZPOČET</t>
  </si>
  <si>
    <t>Rozpočet</t>
  </si>
  <si>
    <t xml:space="preserve">JKSO </t>
  </si>
  <si>
    <t>Objekt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</si>
  <si>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</si>
  <si>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</si>
  <si>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</si>
  <si>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</si>
  <si>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</si>
  <si>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</si>
  <si>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</si>
  <si>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</si>
  <si>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</si>
  <si>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</si>
  <si>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</si>
  <si>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</si>
  <si>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</si>
  <si>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</si>
  <si>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</si>
  <si>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</si>
  <si>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</si>
  <si>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</si>
  <si>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</si>
  <si>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</si>
  <si>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</si>
  <si>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</si>
  <si>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</si>
  <si>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</si>
  <si>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</si>
  <si>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</si>
  <si>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</si>
  <si>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</si>
  <si>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</si>
  <si>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</si>
  <si>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</si>
  <si>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</si>
  <si>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</si>
  <si>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</si>
  <si>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</si>
  <si>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</si>
  <si>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</si>
  <si>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</si>
  <si>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</si>
  <si>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</si>
  <si>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</si>
  <si>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</si>
  <si>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</si>
  <si>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</si>
  <si>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</si>
  <si>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</si>
  <si>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</si>
  <si>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</si>
  <si>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</si>
  <si>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</si>
  <si>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</si>
  <si>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</si>
  <si>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</si>
  <si>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</si>
  <si>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</si>
  <si>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</si>
  <si>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</si>
  <si>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</si>
  <si>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</si>
  <si>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</si>
  <si>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</si>
  <si>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</si>
  <si>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</si>
  <si>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</si>
  <si>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</si>
  <si>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</si>
  <si>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</si>
  <si>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</si>
  <si>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</si>
  <si>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</si>
  <si>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</si>
  <si>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</si>
  <si>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</si>
  <si>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</si>
  <si>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</si>
  <si>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Zemní práce</t>
  </si>
  <si>
    <t>Celkem za</t>
  </si>
  <si>
    <t>Rozšíření příjmu surovin, KARSIT AGRO a.s. Dubenec</t>
  </si>
  <si>
    <t>01</t>
  </si>
  <si>
    <t>Stavební část</t>
  </si>
  <si>
    <t>Příjmový koš</t>
  </si>
  <si>
    <t>131201102R00</t>
  </si>
  <si>
    <t>Hloubení nezapažených jam v hor.3 do 1000 m3</t>
  </si>
  <si>
    <t>m3</t>
  </si>
  <si>
    <t>výkop jámy příjm.koše:</t>
  </si>
  <si>
    <t>Začátek provozního součtu</t>
  </si>
  <si>
    <t>úroveň -3,300, dno stav.jámy -3,900:(4,90*8,80+8,50*8,80)*0,5*(3,90-0,30)</t>
  </si>
  <si>
    <t>úroveň -2,500, dno stav.jámy -3,100:(5,90*17+7,30*19,2)*0,5*(3,10-0,30)</t>
  </si>
  <si>
    <t>Konec provozního součtu</t>
  </si>
  <si>
    <t>tř. 3 - 50%:548,9*0,5</t>
  </si>
  <si>
    <t>131201119R00</t>
  </si>
  <si>
    <t>Příplatek za lepivost - hloubení nezap.jam v hor.3</t>
  </si>
  <si>
    <t>131301102R00</t>
  </si>
  <si>
    <t>Hloubení nezapažených jam v hor.4 do 1000 m3</t>
  </si>
  <si>
    <t>tř. 4 - 50%:548,9*0,5</t>
  </si>
  <si>
    <t>131301109R00</t>
  </si>
  <si>
    <t>Příplatek za lepivost - hloubení nezap.jam v hor.4</t>
  </si>
  <si>
    <t>161101102R00</t>
  </si>
  <si>
    <t>Svislé přemístění výkopku z hor.1-4 do 4,0 m</t>
  </si>
  <si>
    <t>tř. 3+4:548,9*0,16</t>
  </si>
  <si>
    <t>162301101R00</t>
  </si>
  <si>
    <t>Vodorovné přemístění výkopku z hor.1-4 do 500 m</t>
  </si>
  <si>
    <t>odvoz výkopku na deponii v areálu investora:548,9</t>
  </si>
  <si>
    <t>dovoz zeminy z deponie pro obsyp:180,637</t>
  </si>
  <si>
    <t>167101102R00</t>
  </si>
  <si>
    <t>Nakládání výkopku z hor.1-4 v množství nad 100 m3</t>
  </si>
  <si>
    <t>171201201R00</t>
  </si>
  <si>
    <t>Uložení sypaniny na skl.-modelace na výšku přes 2m</t>
  </si>
  <si>
    <t>175101201R00</t>
  </si>
  <si>
    <t>Obsyp objektu bez prohození sypaniny</t>
  </si>
  <si>
    <t>výkop:548,9</t>
  </si>
  <si>
    <t>objem konstrukce:</t>
  </si>
  <si>
    <t>spodní část:2,80*2,90*(3,90-0,30)+2,90*4,90*(3,90-0,30)</t>
  </si>
  <si>
    <t>horní část:4,90*17,50*(3,10-0,30)</t>
  </si>
  <si>
    <t>-320,488</t>
  </si>
  <si>
    <t>odpočet obsypu v místě sil (násyp):-(2,30+1,60)*0,5*1,40*17,5</t>
  </si>
  <si>
    <t>181103111R00</t>
  </si>
  <si>
    <t>Úprava pláně v zářezech, hor. 1 - 5 se zhutněním</t>
  </si>
  <si>
    <t>m2</t>
  </si>
  <si>
    <t>pláň:</t>
  </si>
  <si>
    <t>spodní část - kanál:3,30*7,60</t>
  </si>
  <si>
    <t>příj.koš:5,10*18,40</t>
  </si>
  <si>
    <t>118,92</t>
  </si>
  <si>
    <t>2</t>
  </si>
  <si>
    <t>Základy a zvláštní zakládání</t>
  </si>
  <si>
    <t>273326131R00</t>
  </si>
  <si>
    <t>Zákl. desky z betonu železového vodostaveb. C25/30</t>
  </si>
  <si>
    <t>spodní část - kanál:4,90*2,90+2,90*2,80</t>
  </si>
  <si>
    <t>příjm.koš:18,00*4,90+0,20*0,50*5</t>
  </si>
  <si>
    <t>tl. 400 mm:111,03*0,40</t>
  </si>
  <si>
    <t>273351215R00</t>
  </si>
  <si>
    <t>Bednění stěn základových desek - zřízení</t>
  </si>
  <si>
    <t>spodní část - kanál:4,90+0,10+2,90+2,80+2,90+4,90</t>
  </si>
  <si>
    <t>příjm.koš:17,50+4,90+0,20*2*5</t>
  </si>
  <si>
    <t>tl. 400 mm:42,9*0,40</t>
  </si>
  <si>
    <t>273351216R00</t>
  </si>
  <si>
    <t>Bednění stěn základových desek - odstranění</t>
  </si>
  <si>
    <t>273361821R00</t>
  </si>
  <si>
    <t>Výztuž základových desek z betonářské ocelí 10505</t>
  </si>
  <si>
    <t>t</t>
  </si>
  <si>
    <t>výkr.č. VD.1.2.3:3,556</t>
  </si>
  <si>
    <t>distanční výztuž, cca 1,5 kg/m2:111,03*1,5/1000</t>
  </si>
  <si>
    <t>279323411R00</t>
  </si>
  <si>
    <t>Železobeton základ. zdí vodostavební C 25/30</t>
  </si>
  <si>
    <t>spodní část - kanál:4,90*3,02*0,50+(2,90*2+2,00)*3,50*0,40+(4,00+0,50)*0,40*0,40</t>
  </si>
  <si>
    <t>příjm.koš:18,00*2,22*0,50+18,00*2,22*0,40+4,60*2,22*0,50+0,20*0,50*2,22*5</t>
  </si>
  <si>
    <t>opěrná zídka tl. 300 mm:20,1*2,08*0,30</t>
  </si>
  <si>
    <t>73,7614</t>
  </si>
  <si>
    <t>279351101R00</t>
  </si>
  <si>
    <t>Bednění stěn základových zdí, jednostranné-zřízení</t>
  </si>
  <si>
    <t>plocha ke stávajícímu příjm.koši:2,00*3,02+17,50*2,22</t>
  </si>
  <si>
    <t>279351102R00</t>
  </si>
  <si>
    <t>Bednění stěn základových zdí, jednostranné-odstran</t>
  </si>
  <si>
    <t>279351105R00</t>
  </si>
  <si>
    <t>Bednění stěn základových zdí, oboustranné-zřízení</t>
  </si>
  <si>
    <t>spodní část - kanál:4,90*3,02+(2,90*2+2,80)*3,50+4,50*3,02+(0,10+2,50*2+2,00)*3,50+(4,00+0,50)*0,40*2</t>
  </si>
  <si>
    <t>příjm.koš:(18,00+17,50)*2,22+4,60*2,22+(0,20*2+0,50)*2,22*5</t>
  </si>
  <si>
    <t>opěrná zídka tl. 300 mm:20,1*2,08</t>
  </si>
  <si>
    <t>277,76</t>
  </si>
  <si>
    <t>279351106R00</t>
  </si>
  <si>
    <t>Bednění stěn základových zdí, oboustranné-odstran.</t>
  </si>
  <si>
    <t>279361821U00</t>
  </si>
  <si>
    <t>Výztuž zákl zdí nosných ocel 10 505</t>
  </si>
  <si>
    <t>výkr.č. VD.1.2.4:3,884</t>
  </si>
  <si>
    <t>3</t>
  </si>
  <si>
    <t>Svislé a kompletní konstrukce</t>
  </si>
  <si>
    <t>389381001R00</t>
  </si>
  <si>
    <t>Dobetonování prefabrikovaných konstrukcí</t>
  </si>
  <si>
    <t>dobetonování ocelového roštu příjm.koše:(0,20+0,40)*0,28*20,5</t>
  </si>
  <si>
    <t>4</t>
  </si>
  <si>
    <t>Vodorovné konstrukce</t>
  </si>
  <si>
    <t>413321414R00</t>
  </si>
  <si>
    <t>Nosníky z betonu železového C 25/30  (B 30)</t>
  </si>
  <si>
    <t>ŽB průvlak, řez D-d:0,72*0,50*2,00</t>
  </si>
  <si>
    <t>413351107R00</t>
  </si>
  <si>
    <t>Bednění nosníků - zřízení</t>
  </si>
  <si>
    <t>ŽB průvlak, řez D-d:(0,72*2+0,50)*2,00</t>
  </si>
  <si>
    <t>413351108R00</t>
  </si>
  <si>
    <t>Bednění nosníků - odstranění</t>
  </si>
  <si>
    <t>413351211R00</t>
  </si>
  <si>
    <t>Podpěrná konstr. nosníků do 5 kPa - zřízení</t>
  </si>
  <si>
    <t>ŽB průvlak, řez D-d:0,50*2,00</t>
  </si>
  <si>
    <t>413351212R00</t>
  </si>
  <si>
    <t>Podpěrná konstr. nosníků do 5 kPa - odstranění</t>
  </si>
  <si>
    <t>5</t>
  </si>
  <si>
    <t>Komunikace</t>
  </si>
  <si>
    <t>564831111R00</t>
  </si>
  <si>
    <t>Podklad ze štěrkodrti po zhutnění tloušťky 10 cm</t>
  </si>
  <si>
    <t>podklad ze ŠD tl. 100 mm:</t>
  </si>
  <si>
    <t>62</t>
  </si>
  <si>
    <t>Úpravy povrchů vnější</t>
  </si>
  <si>
    <t>622903111R00</t>
  </si>
  <si>
    <t>Očištění zdí a valů před opravou, ručně</t>
  </si>
  <si>
    <t>stěna stávajícího příjm.koše:2,90*3,42+18,00*2,62</t>
  </si>
  <si>
    <t>63</t>
  </si>
  <si>
    <t>Podlahy a podlahové konstrukce</t>
  </si>
  <si>
    <t>631313511R00</t>
  </si>
  <si>
    <t>Mazanina betonová tl. 8 - 12 cm C 12/15  (B 12,5)</t>
  </si>
  <si>
    <t>podkl.beton tl. 100 mm:</t>
  </si>
  <si>
    <t>spodní část - kanál:3,30*7,60*0,10</t>
  </si>
  <si>
    <t>příj.koš:5,10*18,40*0,10</t>
  </si>
  <si>
    <t>11,89*1,035</t>
  </si>
  <si>
    <t>93</t>
  </si>
  <si>
    <t>Dokončovací práce inženýrských staveb</t>
  </si>
  <si>
    <t>931976111R00</t>
  </si>
  <si>
    <t>Úprava dilatační spáry asf. lepenkou, 1 x + nátěry</t>
  </si>
  <si>
    <t>931981012R00</t>
  </si>
  <si>
    <t>Těsnění prac.spár bentonit.páskou 20x15 mm</t>
  </si>
  <si>
    <t>m</t>
  </si>
  <si>
    <t>spodní část - kanál:(2,40+7,40)*2+3,70</t>
  </si>
  <si>
    <t>příjm.koš:(4,45+17,50)*2</t>
  </si>
  <si>
    <t>67,20</t>
  </si>
  <si>
    <t>95</t>
  </si>
  <si>
    <t>Dokončovací konstrukce na pozemních stavbách</t>
  </si>
  <si>
    <t>952901311R00</t>
  </si>
  <si>
    <t>Vyčištění zemědělských budov a objektů</t>
  </si>
  <si>
    <t>2,0*7,0+4,0*17,5</t>
  </si>
  <si>
    <t>99</t>
  </si>
  <si>
    <t>Staveništní přesun hmot</t>
  </si>
  <si>
    <t>998142261R00</t>
  </si>
  <si>
    <t xml:space="preserve">Přesun hmot, zásobníky zemědělské monolitické </t>
  </si>
  <si>
    <t>M21</t>
  </si>
  <si>
    <t>Elektromontáže</t>
  </si>
  <si>
    <t>210220021RT1</t>
  </si>
  <si>
    <t>Vedení uzemňovací v zemi FeZn do 120 mm2 včetně pásku FeZn 30 x 4 mm</t>
  </si>
  <si>
    <t>po obvodu koše + 2 vyvedení nad terén:(2,40+7,40)*2+(4,45+17,50)*2+3,70*2</t>
  </si>
  <si>
    <t>210220301RT3</t>
  </si>
  <si>
    <t>Svorka hromosvodová do 2 šroubů /SS, SZ, SO/ včetně dodávky svorky SZ</t>
  </si>
  <si>
    <t>kus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</si>
  <si>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</si>
  <si>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</si>
  <si>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</si>
  <si>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</si>
  <si>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</si>
  <si>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</si>
  <si>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</si>
  <si>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</si>
  <si>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</si>
  <si>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Název objektu: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</si>
</sst>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21" x14ac:knownFonts="1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6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2" fillId="0" borderId="0" xfId="0" applyFont="1" applyFill="1"/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6" xfId="0" applyFont="1" applyBorder="1" applyAlignment="1">
      <alignment horizontal="left"/>
    </xf>
    <xf numFmtId="0" fontId="2" fillId="0" borderId="0" xfId="0" applyFont="1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2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2" fillId="0" borderId="0" xfId="0" applyNumberFormat="1" applyFon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vertical="justify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/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NumberFormat="1" applyFont="1" applyBorder="1"/>
    <xf numFmtId="0" fontId="7" fillId="0" borderId="9" xfId="1" applyNumberFormat="1" applyFont="1" applyBorder="1"/>
    <xf numFmtId="0" fontId="7" fillId="0" borderId="8" xfId="1" applyNumberFormat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4" fillId="0" borderId="0" xfId="1" applyFont="1" applyAlignment="1">
      <alignment wrapText="1"/>
    </xf>
    <xf numFmtId="4" fontId="15" fillId="3" borderId="62" xfId="1" applyNumberFormat="1" applyFont="1" applyFill="1" applyBorder="1" applyAlignment="1">
      <alignment horizontal="right" wrapText="1"/>
    </xf>
    <xf numFmtId="0" fontId="15" fillId="3" borderId="34" xfId="1" applyFont="1" applyFill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2" fillId="0" borderId="0" xfId="1" applyFont="1" applyBorder="1"/>
    <xf numFmtId="0" fontId="2" fillId="0" borderId="13" xfId="1" applyFont="1" applyBorder="1"/>
    <xf numFmtId="0" fontId="2" fillId="2" borderId="10" xfId="1" applyFont="1" applyFill="1" applyBorder="1" applyAlignment="1">
      <alignment horizontal="center"/>
    </xf>
    <xf numFmtId="49" fontId="17" fillId="2" borderId="10" xfId="1" applyNumberFormat="1" applyFont="1" applyFill="1" applyBorder="1" applyAlignment="1">
      <alignment horizontal="left"/>
    </xf>
    <xf numFmtId="0" fontId="17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8" fillId="2" borderId="10" xfId="1" applyFont="1" applyFill="1" applyBorder="1"/>
    <xf numFmtId="167" fontId="18" fillId="2" borderId="10" xfId="1" applyNumberFormat="1" applyFont="1" applyFill="1" applyBorder="1"/>
    <xf numFmtId="3" fontId="2" fillId="0" borderId="0" xfId="1" applyNumberFormat="1" applyFont="1"/>
    <xf numFmtId="0" fontId="19" fillId="0" borderId="0" xfId="1" applyFont="1" applyAlignment="1"/>
    <xf numFmtId="0" fontId="20" fillId="0" borderId="0" xfId="1" applyFont="1" applyBorder="1"/>
    <xf numFmtId="3" fontId="20" fillId="0" borderId="0" xfId="1" applyNumberFormat="1" applyFont="1" applyBorder="1" applyAlignment="1">
      <alignment horizontal="right"/>
    </xf>
    <xf numFmtId="4" fontId="20" fillId="0" borderId="0" xfId="1" applyNumberFormat="1" applyFont="1" applyBorder="1"/>
    <xf numFmtId="0" fontId="19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4" fontId="13" fillId="3" borderId="62" xfId="1" applyNumberFormat="1" applyFont="1" applyFill="1" applyBorder="1" applyAlignment="1">
      <alignment horizontal="right" wrapText="1"/>
    </xf>
    <xf numFmtId="3" fontId="14" fillId="0" borderId="0" xfId="1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3" fillId="2" borderId="15" xfId="0" applyFont="1" applyFill="1" applyBorder="1" applyAlignment="1">
      <alignment horizontal="left" shrinkToFit="1"/>
    </xf>
    <xf numFmtId="0" fontId="3" fillId="2" borderId="9" xfId="0" applyFont="1" applyFill="1" applyBorder="1" applyAlignment="1">
      <alignment horizontal="left" shrinkToFit="1"/>
    </xf>
    <xf numFmtId="0" fontId="3" fillId="2" borderId="8" xfId="0" applyFont="1" applyFill="1" applyBorder="1" applyAlignment="1">
      <alignment horizontal="left" shrinkToFit="1"/>
    </xf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49" fontId="15" fillId="3" borderId="60" xfId="1" applyNumberFormat="1" applyFont="1" applyFill="1" applyBorder="1" applyAlignment="1">
      <alignment horizontal="left" wrapText="1"/>
    </xf>
    <xf numFmtId="49" fontId="16" fillId="0" borderId="61" xfId="0" applyNumberFormat="1" applyFont="1" applyBorder="1" applyAlignment="1">
      <alignment horizontal="left" wrapText="1"/>
    </xf>
    <xf numFmtId="49" fontId="13" fillId="3" borderId="60" xfId="1" applyNumberFormat="1" applyFont="1" applyFill="1" applyBorder="1" applyAlignment="1">
      <alignment horizontal="left" wrapText="1"/>
    </xf>
    <xf numFmtId="0" fontId="9" fillId="0" borderId="0" xfId="1" applyFont="1" applyAlignment="1">
      <alignment horizontal="center"/>
    </xf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  <xf numFmtId="0" fontId="3" fillId="0" borderId="46" xfId="1" applyFont="1" applyBorder="1" applyAlignment="1">
      <alignment horizontal="left" shrinkToFit="1"/>
    </xf>
    <xf numFmtId="0" fontId="3" fillId="0" borderId="44" xfId="1" applyFont="1" applyBorder="1" applyAlignment="1">
      <alignment horizontal="left" shrinkToFit="1"/>
    </xf>
  </cellXfs>
  <cellStyles count="2">
    <cellStyle name="Normální" xfId="0" builtinId="0"/>
    <cellStyle name="normální_POL.XL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1"/>
  <dimension ref="A1:BE55"/>
  <sheetViews>
    <sheetView tabSelected="1" workbookViewId="0">
      <selection activeCell="C4" sqref="C4"/>
    </sheetView>
  </sheetViews>
  <sheetFormatPr defaultColWidth="9.140625" defaultRowHeight="12.75" x14ac:dyDescent="0.2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16384" width="9.140625" style="3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4" t="s">
        <v>1</v>
      </c>
      <c r="B2" s="5"/>
      <c r="C2" s="6">
        <f>Rekapitulace!H1</f>
        <v>1</v>
      </c>
      <c r="D2" s="6" t="str">
        <f>Rekapitulace!G2</f>
        <v>Příjmový koš</v>
      </c>
      <c r="E2" s="5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0"/>
      <c r="F3" s="12"/>
      <c r="G3" s="13"/>
    </row>
    <row r="4" spans="1:57" ht="12" customHeight="1" x14ac:dyDescent="0.2">
      <c r="A4" s="14" t="s">
        <v>3</v>
      </c>
      <c r="B4" s="10"/>
      <c r="C4" s="11" t="s">
        <v>242</v>
      </c>
      <c r="D4" s="11"/>
      <c r="E4" s="10"/>
      <c r="F4" s="12" t="s">
        <v>4</v>
      </c>
      <c r="G4" s="15"/>
    </row>
    <row r="5" spans="1:57" ht="12.95" customHeight="1" x14ac:dyDescent="0.2">
      <c r="A5" s="16" t="s">
        <v>82</v>
      </c>
      <c r="B5" s="17"/>
      <c r="C5" s="18" t="s">
        <v>83</v>
      </c>
      <c r="D5" s="19"/>
      <c r="E5" s="20"/>
      <c r="F5" s="12" t="s">
        <v>6</v>
      </c>
      <c r="G5" s="13"/>
    </row>
    <row r="6" spans="1:57" ht="12.95" customHeight="1" x14ac:dyDescent="0.2">
      <c r="A6" s="14" t="s">
        <v>7</v>
      </c>
      <c r="B6" s="10"/>
      <c r="C6" s="11" t="s">
        <v>8</v>
      </c>
      <c r="D6" s="11"/>
      <c r="E6" s="10"/>
      <c r="F6" s="21" t="s">
        <v>9</v>
      </c>
      <c r="G6" s="22">
        <v>0</v>
      </c>
      <c r="O6" s="23"/>
    </row>
    <row r="7" spans="1:57" ht="12.95" customHeight="1" x14ac:dyDescent="0.2">
      <c r="A7" s="24"/>
      <c r="B7" s="25"/>
      <c r="C7" s="204" t="s">
        <v>81</v>
      </c>
      <c r="D7" s="205"/>
      <c r="E7" s="206"/>
      <c r="F7" s="26" t="s">
        <v>10</v>
      </c>
      <c r="G7" s="22">
        <f>IF(PocetMJ=0,,ROUND((F30+F32)/PocetMJ,1))</f>
        <v>0</v>
      </c>
    </row>
    <row r="8" spans="1:57" x14ac:dyDescent="0.2">
      <c r="A8" s="27" t="s">
        <v>11</v>
      </c>
      <c r="B8" s="12"/>
      <c r="C8" s="212"/>
      <c r="D8" s="212"/>
      <c r="E8" s="213"/>
      <c r="F8" s="28" t="s">
        <v>12</v>
      </c>
      <c r="G8" s="29"/>
      <c r="H8" s="30"/>
      <c r="I8" s="31"/>
    </row>
    <row r="9" spans="1:57" x14ac:dyDescent="0.2">
      <c r="A9" s="27" t="s">
        <v>13</v>
      </c>
      <c r="B9" s="12"/>
      <c r="C9" s="212">
        <f>Projektant</f>
        <v>0</v>
      </c>
      <c r="D9" s="212"/>
      <c r="E9" s="213"/>
      <c r="F9" s="12"/>
      <c r="G9" s="32"/>
      <c r="H9" s="33"/>
    </row>
    <row r="10" spans="1:57" x14ac:dyDescent="0.2">
      <c r="A10" s="27" t="s">
        <v>14</v>
      </c>
      <c r="B10" s="12"/>
      <c r="C10" s="212"/>
      <c r="D10" s="212"/>
      <c r="E10" s="212"/>
      <c r="F10" s="34"/>
      <c r="G10" s="35"/>
      <c r="H10" s="36"/>
    </row>
    <row r="11" spans="1:57" ht="13.5" customHeight="1" x14ac:dyDescent="0.2">
      <c r="A11" s="27" t="s">
        <v>15</v>
      </c>
      <c r="B11" s="12"/>
      <c r="C11" s="212" t="s">
        <v>241</v>
      </c>
      <c r="D11" s="212"/>
      <c r="E11" s="212"/>
      <c r="F11" s="37" t="s">
        <v>16</v>
      </c>
      <c r="G11" s="38"/>
      <c r="H11" s="33"/>
      <c r="BA11" s="39"/>
      <c r="BB11" s="39"/>
      <c r="BC11" s="39"/>
      <c r="BD11" s="39"/>
      <c r="BE11" s="39"/>
    </row>
    <row r="12" spans="1:57" ht="12.75" customHeight="1" x14ac:dyDescent="0.2">
      <c r="A12" s="40" t="s">
        <v>17</v>
      </c>
      <c r="B12" s="10"/>
      <c r="C12" s="214"/>
      <c r="D12" s="214"/>
      <c r="E12" s="214"/>
      <c r="F12" s="41" t="s">
        <v>18</v>
      </c>
      <c r="G12" s="42"/>
      <c r="H12" s="33"/>
    </row>
    <row r="13" spans="1:57" ht="28.5" customHeight="1" thickBot="1" x14ac:dyDescent="0.25">
      <c r="A13" s="43" t="s">
        <v>19</v>
      </c>
      <c r="B13" s="44"/>
      <c r="C13" s="44"/>
      <c r="D13" s="44"/>
      <c r="E13" s="45"/>
      <c r="F13" s="45"/>
      <c r="G13" s="46"/>
      <c r="H13" s="33"/>
    </row>
    <row r="14" spans="1:57" ht="17.25" customHeight="1" thickBot="1" x14ac:dyDescent="0.25">
      <c r="A14" s="47" t="s">
        <v>20</v>
      </c>
      <c r="B14" s="48"/>
      <c r="C14" s="49"/>
      <c r="D14" s="50" t="s">
        <v>21</v>
      </c>
      <c r="E14" s="51"/>
      <c r="F14" s="51"/>
      <c r="G14" s="49"/>
    </row>
    <row r="15" spans="1:57" ht="15.95" customHeight="1" x14ac:dyDescent="0.2">
      <c r="A15" s="52"/>
      <c r="B15" s="53" t="s">
        <v>22</v>
      </c>
      <c r="C15" s="54">
        <f>HSV</f>
        <v>0</v>
      </c>
      <c r="D15" s="55" t="str">
        <f>Rekapitulace!A23</f>
        <v>Ztížené výrobní podmínky</v>
      </c>
      <c r="E15" s="56"/>
      <c r="F15" s="57"/>
      <c r="G15" s="54">
        <f>Rekapitulace!I23</f>
        <v>0</v>
      </c>
    </row>
    <row r="16" spans="1:57" ht="15.95" customHeight="1" x14ac:dyDescent="0.2">
      <c r="A16" s="52" t="s">
        <v>23</v>
      </c>
      <c r="B16" s="53" t="s">
        <v>24</v>
      </c>
      <c r="C16" s="54">
        <f>PSV</f>
        <v>0</v>
      </c>
      <c r="D16" s="9" t="str">
        <f>Rekapitulace!A24</f>
        <v>Oborová přirážka</v>
      </c>
      <c r="E16" s="58"/>
      <c r="F16" s="59"/>
      <c r="G16" s="54">
        <f>Rekapitulace!I24</f>
        <v>0</v>
      </c>
    </row>
    <row r="17" spans="1:7" ht="15.95" customHeight="1" x14ac:dyDescent="0.2">
      <c r="A17" s="52" t="s">
        <v>25</v>
      </c>
      <c r="B17" s="53" t="s">
        <v>26</v>
      </c>
      <c r="C17" s="54">
        <f>Mont</f>
        <v>0</v>
      </c>
      <c r="D17" s="9" t="str">
        <f>Rekapitulace!A25</f>
        <v>Přesun stavebních kapacit</v>
      </c>
      <c r="E17" s="58"/>
      <c r="F17" s="59"/>
      <c r="G17" s="54">
        <f>Rekapitulace!I25</f>
        <v>0</v>
      </c>
    </row>
    <row r="18" spans="1:7" ht="15.95" customHeight="1" x14ac:dyDescent="0.2">
      <c r="A18" s="60" t="s">
        <v>27</v>
      </c>
      <c r="B18" s="61" t="s">
        <v>28</v>
      </c>
      <c r="C18" s="54">
        <f>Dodavka</f>
        <v>0</v>
      </c>
      <c r="D18" s="9" t="str">
        <f>Rekapitulace!A26</f>
        <v>Mimostaveništní doprava</v>
      </c>
      <c r="E18" s="58"/>
      <c r="F18" s="59"/>
      <c r="G18" s="54">
        <f>Rekapitulace!I26</f>
        <v>0</v>
      </c>
    </row>
    <row r="19" spans="1:7" ht="15.95" customHeight="1" x14ac:dyDescent="0.2">
      <c r="A19" s="62" t="s">
        <v>29</v>
      </c>
      <c r="B19" s="53"/>
      <c r="C19" s="54">
        <f>SUM(C15:C18)</f>
        <v>0</v>
      </c>
      <c r="D19" s="9" t="str">
        <f>Rekapitulace!A27</f>
        <v>Zařízení staveniště</v>
      </c>
      <c r="E19" s="58"/>
      <c r="F19" s="59"/>
      <c r="G19" s="54">
        <f>Rekapitulace!I27</f>
        <v>0</v>
      </c>
    </row>
    <row r="20" spans="1:7" ht="15.95" customHeight="1" x14ac:dyDescent="0.2">
      <c r="A20" s="62"/>
      <c r="B20" s="53"/>
      <c r="C20" s="54"/>
      <c r="D20" s="9" t="str">
        <f>Rekapitulace!A28</f>
        <v>Provoz investora</v>
      </c>
      <c r="E20" s="58"/>
      <c r="F20" s="59"/>
      <c r="G20" s="54">
        <f>Rekapitulace!I28</f>
        <v>0</v>
      </c>
    </row>
    <row r="21" spans="1:7" ht="15.95" customHeight="1" x14ac:dyDescent="0.2">
      <c r="A21" s="62" t="s">
        <v>30</v>
      </c>
      <c r="B21" s="53"/>
      <c r="C21" s="54">
        <f>HZS</f>
        <v>0</v>
      </c>
      <c r="D21" s="9" t="str">
        <f>Rekapitulace!A29</f>
        <v>Kompletační činnost (IČD)</v>
      </c>
      <c r="E21" s="58"/>
      <c r="F21" s="59"/>
      <c r="G21" s="54">
        <f>Rekapitulace!I29</f>
        <v>0</v>
      </c>
    </row>
    <row r="22" spans="1:7" ht="15.95" customHeight="1" x14ac:dyDescent="0.2">
      <c r="A22" s="63" t="s">
        <v>31</v>
      </c>
      <c r="B22" s="33"/>
      <c r="C22" s="54">
        <f>C19+C21</f>
        <v>0</v>
      </c>
      <c r="D22" s="9" t="s">
        <v>32</v>
      </c>
      <c r="E22" s="58"/>
      <c r="F22" s="59"/>
      <c r="G22" s="54">
        <f>G23-SUM(G15:G21)</f>
        <v>0</v>
      </c>
    </row>
    <row r="23" spans="1:7" ht="15.95" customHeight="1" thickBot="1" x14ac:dyDescent="0.25">
      <c r="A23" s="215" t="s">
        <v>33</v>
      </c>
      <c r="B23" s="216"/>
      <c r="C23" s="64">
        <f>C22+G23</f>
        <v>0</v>
      </c>
      <c r="D23" s="65" t="s">
        <v>34</v>
      </c>
      <c r="E23" s="66"/>
      <c r="F23" s="67"/>
      <c r="G23" s="54">
        <f>VRN</f>
        <v>0</v>
      </c>
    </row>
    <row r="24" spans="1:7" x14ac:dyDescent="0.2">
      <c r="A24" s="68" t="s">
        <v>35</v>
      </c>
      <c r="B24" s="69"/>
      <c r="C24" s="70"/>
      <c r="D24" s="69" t="s">
        <v>36</v>
      </c>
      <c r="E24" s="69"/>
      <c r="F24" s="71" t="s">
        <v>37</v>
      </c>
      <c r="G24" s="72"/>
    </row>
    <row r="25" spans="1:7" x14ac:dyDescent="0.2">
      <c r="A25" s="63" t="s">
        <v>38</v>
      </c>
      <c r="B25" s="33"/>
      <c r="C25" s="73"/>
      <c r="D25" s="33" t="s">
        <v>38</v>
      </c>
      <c r="F25" s="74" t="s">
        <v>38</v>
      </c>
      <c r="G25" s="75"/>
    </row>
    <row r="26" spans="1:7" ht="37.5" customHeight="1" x14ac:dyDescent="0.2">
      <c r="A26" s="63" t="s">
        <v>39</v>
      </c>
      <c r="B26" s="76"/>
      <c r="C26" s="73"/>
      <c r="D26" s="33" t="s">
        <v>39</v>
      </c>
      <c r="F26" s="74" t="s">
        <v>39</v>
      </c>
      <c r="G26" s="75"/>
    </row>
    <row r="27" spans="1:7" x14ac:dyDescent="0.2">
      <c r="A27" s="63"/>
      <c r="B27" s="77"/>
      <c r="C27" s="73"/>
      <c r="D27" s="33"/>
      <c r="F27" s="74"/>
      <c r="G27" s="75"/>
    </row>
    <row r="28" spans="1:7" x14ac:dyDescent="0.2">
      <c r="A28" s="63" t="s">
        <v>40</v>
      </c>
      <c r="B28" s="33"/>
      <c r="C28" s="73"/>
      <c r="D28" s="74" t="s">
        <v>41</v>
      </c>
      <c r="E28" s="73"/>
      <c r="F28" s="78" t="s">
        <v>41</v>
      </c>
      <c r="G28" s="75"/>
    </row>
    <row r="29" spans="1:7" ht="69" customHeight="1" x14ac:dyDescent="0.2">
      <c r="A29" s="63"/>
      <c r="B29" s="33"/>
      <c r="C29" s="79"/>
      <c r="D29" s="80"/>
      <c r="E29" s="79"/>
      <c r="F29" s="33"/>
      <c r="G29" s="75"/>
    </row>
    <row r="30" spans="1:7" x14ac:dyDescent="0.2">
      <c r="A30" s="81" t="s">
        <v>42</v>
      </c>
      <c r="B30" s="82"/>
      <c r="C30" s="83">
        <v>21</v>
      </c>
      <c r="D30" s="82" t="s">
        <v>43</v>
      </c>
      <c r="E30" s="84"/>
      <c r="F30" s="207">
        <f>C23-F32</f>
        <v>0</v>
      </c>
      <c r="G30" s="208"/>
    </row>
    <row r="31" spans="1:7" x14ac:dyDescent="0.2">
      <c r="A31" s="81" t="s">
        <v>44</v>
      </c>
      <c r="B31" s="82"/>
      <c r="C31" s="83">
        <f>SazbaDPH1</f>
        <v>21</v>
      </c>
      <c r="D31" s="82" t="s">
        <v>45</v>
      </c>
      <c r="E31" s="84"/>
      <c r="F31" s="207">
        <f>ROUND(PRODUCT(F30,C31/100),0)</f>
        <v>0</v>
      </c>
      <c r="G31" s="208"/>
    </row>
    <row r="32" spans="1:7" x14ac:dyDescent="0.2">
      <c r="A32" s="81" t="s">
        <v>42</v>
      </c>
      <c r="B32" s="82"/>
      <c r="C32" s="83">
        <v>15</v>
      </c>
      <c r="D32" s="82" t="s">
        <v>45</v>
      </c>
      <c r="E32" s="84"/>
      <c r="F32" s="207">
        <v>0</v>
      </c>
      <c r="G32" s="208"/>
    </row>
    <row r="33" spans="1:8" x14ac:dyDescent="0.2">
      <c r="A33" s="81" t="s">
        <v>44</v>
      </c>
      <c r="B33" s="85"/>
      <c r="C33" s="86">
        <f>SazbaDPH2</f>
        <v>15</v>
      </c>
      <c r="D33" s="82" t="s">
        <v>45</v>
      </c>
      <c r="E33" s="59"/>
      <c r="F33" s="207">
        <f>ROUND(PRODUCT(F32,C33/100),0)</f>
        <v>0</v>
      </c>
      <c r="G33" s="208"/>
    </row>
    <row r="34" spans="1:8" s="90" customFormat="1" ht="19.5" customHeight="1" thickBot="1" x14ac:dyDescent="0.3">
      <c r="A34" s="87" t="s">
        <v>46</v>
      </c>
      <c r="B34" s="88"/>
      <c r="C34" s="88"/>
      <c r="D34" s="88"/>
      <c r="E34" s="89"/>
      <c r="F34" s="209">
        <f>ROUND(SUM(F30:F33),0)</f>
        <v>0</v>
      </c>
      <c r="G34" s="210"/>
    </row>
    <row r="36" spans="1:8" x14ac:dyDescent="0.2">
      <c r="A36" s="91" t="s">
        <v>47</v>
      </c>
      <c r="B36" s="91"/>
      <c r="C36" s="91"/>
      <c r="D36" s="91"/>
      <c r="E36" s="91"/>
      <c r="F36" s="91"/>
      <c r="G36" s="91"/>
      <c r="H36" s="3" t="s">
        <v>5</v>
      </c>
    </row>
    <row r="37" spans="1:8" ht="14.25" customHeight="1" x14ac:dyDescent="0.2">
      <c r="A37" s="91"/>
      <c r="B37" s="211"/>
      <c r="C37" s="211"/>
      <c r="D37" s="211"/>
      <c r="E37" s="211"/>
      <c r="F37" s="211"/>
      <c r="G37" s="211"/>
      <c r="H37" s="3" t="s">
        <v>5</v>
      </c>
    </row>
    <row r="38" spans="1:8" ht="12.75" customHeight="1" x14ac:dyDescent="0.2">
      <c r="A38" s="92"/>
      <c r="B38" s="211"/>
      <c r="C38" s="211"/>
      <c r="D38" s="211"/>
      <c r="E38" s="211"/>
      <c r="F38" s="211"/>
      <c r="G38" s="211"/>
      <c r="H38" s="3" t="s">
        <v>5</v>
      </c>
    </row>
    <row r="39" spans="1:8" x14ac:dyDescent="0.2">
      <c r="A39" s="92"/>
      <c r="B39" s="211"/>
      <c r="C39" s="211"/>
      <c r="D39" s="211"/>
      <c r="E39" s="211"/>
      <c r="F39" s="211"/>
      <c r="G39" s="211"/>
      <c r="H39" s="3" t="s">
        <v>5</v>
      </c>
    </row>
    <row r="40" spans="1:8" x14ac:dyDescent="0.2">
      <c r="A40" s="92"/>
      <c r="B40" s="211"/>
      <c r="C40" s="211"/>
      <c r="D40" s="211"/>
      <c r="E40" s="211"/>
      <c r="F40" s="211"/>
      <c r="G40" s="211"/>
      <c r="H40" s="3" t="s">
        <v>5</v>
      </c>
    </row>
    <row r="41" spans="1:8" x14ac:dyDescent="0.2">
      <c r="A41" s="92"/>
      <c r="B41" s="211"/>
      <c r="C41" s="211"/>
      <c r="D41" s="211"/>
      <c r="E41" s="211"/>
      <c r="F41" s="211"/>
      <c r="G41" s="211"/>
      <c r="H41" s="3" t="s">
        <v>5</v>
      </c>
    </row>
    <row r="42" spans="1:8" x14ac:dyDescent="0.2">
      <c r="A42" s="92"/>
      <c r="B42" s="211"/>
      <c r="C42" s="211"/>
      <c r="D42" s="211"/>
      <c r="E42" s="211"/>
      <c r="F42" s="211"/>
      <c r="G42" s="211"/>
      <c r="H42" s="3" t="s">
        <v>5</v>
      </c>
    </row>
    <row r="43" spans="1:8" x14ac:dyDescent="0.2">
      <c r="A43" s="92"/>
      <c r="B43" s="211"/>
      <c r="C43" s="211"/>
      <c r="D43" s="211"/>
      <c r="E43" s="211"/>
      <c r="F43" s="211"/>
      <c r="G43" s="211"/>
      <c r="H43" s="3" t="s">
        <v>5</v>
      </c>
    </row>
    <row r="44" spans="1:8" x14ac:dyDescent="0.2">
      <c r="A44" s="92"/>
      <c r="B44" s="211"/>
      <c r="C44" s="211"/>
      <c r="D44" s="211"/>
      <c r="E44" s="211"/>
      <c r="F44" s="211"/>
      <c r="G44" s="211"/>
      <c r="H44" s="3" t="s">
        <v>5</v>
      </c>
    </row>
    <row r="45" spans="1:8" ht="0.75" customHeight="1" x14ac:dyDescent="0.2">
      <c r="A45" s="92"/>
      <c r="B45" s="211"/>
      <c r="C45" s="211"/>
      <c r="D45" s="211"/>
      <c r="E45" s="211"/>
      <c r="F45" s="211"/>
      <c r="G45" s="211"/>
      <c r="H45" s="3" t="s">
        <v>5</v>
      </c>
    </row>
    <row r="46" spans="1:8" x14ac:dyDescent="0.2">
      <c r="B46" s="203"/>
      <c r="C46" s="203"/>
      <c r="D46" s="203"/>
      <c r="E46" s="203"/>
      <c r="F46" s="203"/>
      <c r="G46" s="203"/>
    </row>
    <row r="47" spans="1:8" x14ac:dyDescent="0.2">
      <c r="B47" s="203"/>
      <c r="C47" s="203"/>
      <c r="D47" s="203"/>
      <c r="E47" s="203"/>
      <c r="F47" s="203"/>
      <c r="G47" s="203"/>
    </row>
    <row r="48" spans="1:8" x14ac:dyDescent="0.2">
      <c r="B48" s="203"/>
      <c r="C48" s="203"/>
      <c r="D48" s="203"/>
      <c r="E48" s="203"/>
      <c r="F48" s="203"/>
      <c r="G48" s="203"/>
    </row>
    <row r="49" spans="2:7" x14ac:dyDescent="0.2">
      <c r="B49" s="203"/>
      <c r="C49" s="203"/>
      <c r="D49" s="203"/>
      <c r="E49" s="203"/>
      <c r="F49" s="203"/>
      <c r="G49" s="203"/>
    </row>
    <row r="50" spans="2:7" x14ac:dyDescent="0.2">
      <c r="B50" s="203"/>
      <c r="C50" s="203"/>
      <c r="D50" s="203"/>
      <c r="E50" s="203"/>
      <c r="F50" s="203"/>
      <c r="G50" s="203"/>
    </row>
    <row r="51" spans="2:7" x14ac:dyDescent="0.2">
      <c r="B51" s="203"/>
      <c r="C51" s="203"/>
      <c r="D51" s="203"/>
      <c r="E51" s="203"/>
      <c r="F51" s="203"/>
      <c r="G51" s="203"/>
    </row>
    <row r="52" spans="2:7" x14ac:dyDescent="0.2">
      <c r="B52" s="203"/>
      <c r="C52" s="203"/>
      <c r="D52" s="203"/>
      <c r="E52" s="203"/>
      <c r="F52" s="203"/>
      <c r="G52" s="203"/>
    </row>
    <row r="53" spans="2:7" x14ac:dyDescent="0.2">
      <c r="B53" s="203"/>
      <c r="C53" s="203"/>
      <c r="D53" s="203"/>
      <c r="E53" s="203"/>
      <c r="F53" s="203"/>
      <c r="G53" s="203"/>
    </row>
    <row r="54" spans="2:7" x14ac:dyDescent="0.2">
      <c r="B54" s="203"/>
      <c r="C54" s="203"/>
      <c r="D54" s="203"/>
      <c r="E54" s="203"/>
      <c r="F54" s="203"/>
      <c r="G54" s="203"/>
    </row>
    <row r="55" spans="2:7" x14ac:dyDescent="0.2">
      <c r="B55" s="203"/>
      <c r="C55" s="203"/>
      <c r="D55" s="203"/>
      <c r="E55" s="203"/>
      <c r="F55" s="203"/>
      <c r="G55" s="203"/>
    </row>
  </sheetData>
  <mergeCells count="23">
    <mergeCell ref="B37:G45"/>
    <mergeCell ref="C8:E8"/>
    <mergeCell ref="C9:E9"/>
    <mergeCell ref="C10:E10"/>
    <mergeCell ref="C11:E11"/>
    <mergeCell ref="C12:E12"/>
    <mergeCell ref="A23:B23"/>
    <mergeCell ref="B52:G52"/>
    <mergeCell ref="B53:G53"/>
    <mergeCell ref="B54:G54"/>
    <mergeCell ref="B55:G55"/>
    <mergeCell ref="C7:E7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1"/>
  <dimension ref="A1:BE82"/>
  <sheetViews>
    <sheetView workbookViewId="0">
      <selection activeCell="H31" sqref="H31:I31"/>
    </sheetView>
  </sheetViews>
  <sheetFormatPr defaultColWidth="9.140625" defaultRowHeight="12.75" x14ac:dyDescent="0.2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16384" width="9.140625" style="3"/>
  </cols>
  <sheetData>
    <row r="1" spans="1:9" ht="13.5" thickTop="1" x14ac:dyDescent="0.2">
      <c r="A1" s="217" t="s">
        <v>48</v>
      </c>
      <c r="B1" s="218"/>
      <c r="C1" s="93" t="str">
        <f>CONCATENATE(cislostavby," ",nazevstavby)</f>
        <v xml:space="preserve"> Rozšíření příjmu surovin, KARSIT AGRO a.s. Dubenec</v>
      </c>
      <c r="D1" s="94"/>
      <c r="E1" s="95"/>
      <c r="F1" s="94"/>
      <c r="G1" s="96" t="s">
        <v>49</v>
      </c>
      <c r="H1" s="97">
        <v>1</v>
      </c>
      <c r="I1" s="98"/>
    </row>
    <row r="2" spans="1:9" ht="13.5" thickBot="1" x14ac:dyDescent="0.25">
      <c r="A2" s="219" t="s">
        <v>50</v>
      </c>
      <c r="B2" s="220"/>
      <c r="C2" s="99" t="str">
        <f>CONCATENATE(cisloobjektu," ",nazevobjektu)</f>
        <v>01 Stavební část</v>
      </c>
      <c r="D2" s="100"/>
      <c r="E2" s="101"/>
      <c r="F2" s="100"/>
      <c r="G2" s="221" t="s">
        <v>84</v>
      </c>
      <c r="H2" s="222"/>
      <c r="I2" s="223"/>
    </row>
    <row r="3" spans="1:9" ht="13.5" thickTop="1" x14ac:dyDescent="0.2">
      <c r="F3" s="33"/>
    </row>
    <row r="4" spans="1:9" ht="19.5" customHeight="1" x14ac:dyDescent="0.25">
      <c r="A4" s="102" t="s">
        <v>51</v>
      </c>
      <c r="B4" s="103"/>
      <c r="C4" s="103"/>
      <c r="D4" s="103"/>
      <c r="E4" s="104"/>
      <c r="F4" s="103"/>
      <c r="G4" s="103"/>
      <c r="H4" s="103"/>
      <c r="I4" s="103"/>
    </row>
    <row r="5" spans="1:9" ht="13.5" thickBot="1" x14ac:dyDescent="0.25"/>
    <row r="6" spans="1:9" s="33" customFormat="1" ht="13.5" thickBot="1" x14ac:dyDescent="0.25">
      <c r="A6" s="105"/>
      <c r="B6" s="106" t="s">
        <v>52</v>
      </c>
      <c r="C6" s="106"/>
      <c r="D6" s="107"/>
      <c r="E6" s="108" t="s">
        <v>53</v>
      </c>
      <c r="F6" s="109" t="s">
        <v>54</v>
      </c>
      <c r="G6" s="109" t="s">
        <v>55</v>
      </c>
      <c r="H6" s="109" t="s">
        <v>56</v>
      </c>
      <c r="I6" s="110" t="s">
        <v>30</v>
      </c>
    </row>
    <row r="7" spans="1:9" s="33" customFormat="1" x14ac:dyDescent="0.2">
      <c r="A7" s="197" t="str">
        <f>Položky!B7</f>
        <v>1</v>
      </c>
      <c r="B7" s="111" t="str">
        <f>Položky!C7</f>
        <v>Zemní práce</v>
      </c>
      <c r="D7" s="112"/>
      <c r="E7" s="198">
        <f>Položky!BC53</f>
        <v>0</v>
      </c>
      <c r="F7" s="199">
        <f>Položky!BD53</f>
        <v>0</v>
      </c>
      <c r="G7" s="199">
        <f>Položky!BE53</f>
        <v>0</v>
      </c>
      <c r="H7" s="199">
        <f>Položky!BF53</f>
        <v>0</v>
      </c>
      <c r="I7" s="200">
        <f>Položky!BG53</f>
        <v>0</v>
      </c>
    </row>
    <row r="8" spans="1:9" s="33" customFormat="1" x14ac:dyDescent="0.2">
      <c r="A8" s="197" t="str">
        <f>Položky!B54</f>
        <v>2</v>
      </c>
      <c r="B8" s="111" t="str">
        <f>Položky!C54</f>
        <v>Základy a zvláštní zakládání</v>
      </c>
      <c r="D8" s="112"/>
      <c r="E8" s="198">
        <f>Položky!BC91</f>
        <v>0</v>
      </c>
      <c r="F8" s="199">
        <f>Položky!BD91</f>
        <v>0</v>
      </c>
      <c r="G8" s="199">
        <f>Položky!BE91</f>
        <v>0</v>
      </c>
      <c r="H8" s="199">
        <f>Položky!BF91</f>
        <v>0</v>
      </c>
      <c r="I8" s="200">
        <f>Položky!BG91</f>
        <v>0</v>
      </c>
    </row>
    <row r="9" spans="1:9" s="33" customFormat="1" x14ac:dyDescent="0.2">
      <c r="A9" s="197" t="str">
        <f>Položky!B92</f>
        <v>3</v>
      </c>
      <c r="B9" s="111" t="str">
        <f>Položky!C92</f>
        <v>Svislé a kompletní konstrukce</v>
      </c>
      <c r="D9" s="112"/>
      <c r="E9" s="198">
        <f>Položky!BC95</f>
        <v>0</v>
      </c>
      <c r="F9" s="199">
        <f>Položky!BD95</f>
        <v>0</v>
      </c>
      <c r="G9" s="199">
        <f>Položky!BE95</f>
        <v>0</v>
      </c>
      <c r="H9" s="199">
        <f>Položky!BF95</f>
        <v>0</v>
      </c>
      <c r="I9" s="200">
        <f>Položky!BG95</f>
        <v>0</v>
      </c>
    </row>
    <row r="10" spans="1:9" s="33" customFormat="1" x14ac:dyDescent="0.2">
      <c r="A10" s="197" t="str">
        <f>Položky!B96</f>
        <v>4</v>
      </c>
      <c r="B10" s="111" t="str">
        <f>Položky!C96</f>
        <v>Vodorovné konstrukce</v>
      </c>
      <c r="D10" s="112"/>
      <c r="E10" s="198">
        <f>Položky!BC105</f>
        <v>0</v>
      </c>
      <c r="F10" s="199">
        <f>Položky!BD105</f>
        <v>0</v>
      </c>
      <c r="G10" s="199">
        <f>Položky!BE105</f>
        <v>0</v>
      </c>
      <c r="H10" s="199">
        <f>Položky!BF105</f>
        <v>0</v>
      </c>
      <c r="I10" s="200">
        <f>Položky!BG105</f>
        <v>0</v>
      </c>
    </row>
    <row r="11" spans="1:9" s="33" customFormat="1" x14ac:dyDescent="0.2">
      <c r="A11" s="197" t="str">
        <f>Položky!B106</f>
        <v>5</v>
      </c>
      <c r="B11" s="111" t="str">
        <f>Položky!C106</f>
        <v>Komunikace</v>
      </c>
      <c r="D11" s="112"/>
      <c r="E11" s="198">
        <f>Položky!BC114</f>
        <v>0</v>
      </c>
      <c r="F11" s="199">
        <f>Položky!BD114</f>
        <v>0</v>
      </c>
      <c r="G11" s="199">
        <f>Položky!BE114</f>
        <v>0</v>
      </c>
      <c r="H11" s="199">
        <f>Položky!BF114</f>
        <v>0</v>
      </c>
      <c r="I11" s="200">
        <f>Položky!BG114</f>
        <v>0</v>
      </c>
    </row>
    <row r="12" spans="1:9" s="33" customFormat="1" x14ac:dyDescent="0.2">
      <c r="A12" s="197" t="str">
        <f>Položky!B115</f>
        <v>62</v>
      </c>
      <c r="B12" s="111" t="str">
        <f>Položky!C115</f>
        <v>Úpravy povrchů vnější</v>
      </c>
      <c r="D12" s="112"/>
      <c r="E12" s="198">
        <f>Položky!BC118</f>
        <v>0</v>
      </c>
      <c r="F12" s="199">
        <f>Položky!BD118</f>
        <v>0</v>
      </c>
      <c r="G12" s="199">
        <f>Položky!BE118</f>
        <v>0</v>
      </c>
      <c r="H12" s="199">
        <f>Položky!BF118</f>
        <v>0</v>
      </c>
      <c r="I12" s="200">
        <f>Položky!BG118</f>
        <v>0</v>
      </c>
    </row>
    <row r="13" spans="1:9" s="33" customFormat="1" x14ac:dyDescent="0.2">
      <c r="A13" s="197" t="str">
        <f>Položky!B119</f>
        <v>63</v>
      </c>
      <c r="B13" s="111" t="str">
        <f>Položky!C119</f>
        <v>Podlahy a podlahové konstrukce</v>
      </c>
      <c r="D13" s="112"/>
      <c r="E13" s="198">
        <f>Položky!BC127</f>
        <v>0</v>
      </c>
      <c r="F13" s="199">
        <f>Položky!BD127</f>
        <v>0</v>
      </c>
      <c r="G13" s="199">
        <f>Položky!BE127</f>
        <v>0</v>
      </c>
      <c r="H13" s="199">
        <f>Položky!BF127</f>
        <v>0</v>
      </c>
      <c r="I13" s="200">
        <f>Položky!BG127</f>
        <v>0</v>
      </c>
    </row>
    <row r="14" spans="1:9" s="33" customFormat="1" x14ac:dyDescent="0.2">
      <c r="A14" s="197" t="str">
        <f>Položky!B128</f>
        <v>93</v>
      </c>
      <c r="B14" s="111" t="str">
        <f>Položky!C128</f>
        <v>Dokončovací práce inženýrských staveb</v>
      </c>
      <c r="D14" s="112"/>
      <c r="E14" s="198">
        <f>Položky!BC137</f>
        <v>0</v>
      </c>
      <c r="F14" s="199">
        <f>Položky!BD137</f>
        <v>0</v>
      </c>
      <c r="G14" s="199">
        <f>Položky!BE137</f>
        <v>0</v>
      </c>
      <c r="H14" s="199">
        <f>Položky!BF137</f>
        <v>0</v>
      </c>
      <c r="I14" s="200">
        <f>Položky!BG137</f>
        <v>0</v>
      </c>
    </row>
    <row r="15" spans="1:9" s="33" customFormat="1" x14ac:dyDescent="0.2">
      <c r="A15" s="197" t="str">
        <f>Položky!B138</f>
        <v>95</v>
      </c>
      <c r="B15" s="111" t="str">
        <f>Položky!C138</f>
        <v>Dokončovací konstrukce na pozemních stavbách</v>
      </c>
      <c r="D15" s="112"/>
      <c r="E15" s="198">
        <f>Položky!BC141</f>
        <v>0</v>
      </c>
      <c r="F15" s="199">
        <f>Položky!BD141</f>
        <v>0</v>
      </c>
      <c r="G15" s="199">
        <f>Položky!BE141</f>
        <v>0</v>
      </c>
      <c r="H15" s="199">
        <f>Položky!BF141</f>
        <v>0</v>
      </c>
      <c r="I15" s="200">
        <f>Položky!BG141</f>
        <v>0</v>
      </c>
    </row>
    <row r="16" spans="1:9" s="33" customFormat="1" x14ac:dyDescent="0.2">
      <c r="A16" s="197" t="str">
        <f>Položky!B142</f>
        <v>99</v>
      </c>
      <c r="B16" s="111" t="str">
        <f>Položky!C142</f>
        <v>Staveništní přesun hmot</v>
      </c>
      <c r="D16" s="112"/>
      <c r="E16" s="198">
        <f>Položky!BC144</f>
        <v>0</v>
      </c>
      <c r="F16" s="199">
        <f>Položky!BD144</f>
        <v>0</v>
      </c>
      <c r="G16" s="199">
        <f>Položky!BE144</f>
        <v>0</v>
      </c>
      <c r="H16" s="199">
        <f>Položky!BF144</f>
        <v>0</v>
      </c>
      <c r="I16" s="200">
        <f>Položky!BG144</f>
        <v>0</v>
      </c>
    </row>
    <row r="17" spans="1:57" s="33" customFormat="1" ht="13.5" thickBot="1" x14ac:dyDescent="0.25">
      <c r="A17" s="197" t="str">
        <f>Položky!B145</f>
        <v>M21</v>
      </c>
      <c r="B17" s="111" t="str">
        <f>Položky!C145</f>
        <v>Elektromontáže</v>
      </c>
      <c r="D17" s="112"/>
      <c r="E17" s="198">
        <f>Položky!BC149</f>
        <v>0</v>
      </c>
      <c r="F17" s="199">
        <f>Položky!BD149</f>
        <v>0</v>
      </c>
      <c r="G17" s="199">
        <f>Položky!BE149</f>
        <v>0</v>
      </c>
      <c r="H17" s="199">
        <f>Položky!BF149</f>
        <v>0</v>
      </c>
      <c r="I17" s="200">
        <f>Položky!BG149</f>
        <v>0</v>
      </c>
    </row>
    <row r="18" spans="1:57" s="119" customFormat="1" ht="13.5" thickBot="1" x14ac:dyDescent="0.25">
      <c r="A18" s="113"/>
      <c r="B18" s="114" t="s">
        <v>57</v>
      </c>
      <c r="C18" s="114"/>
      <c r="D18" s="115"/>
      <c r="E18" s="116">
        <f>SUM(E7:E17)</f>
        <v>0</v>
      </c>
      <c r="F18" s="117">
        <f>SUM(F7:F17)</f>
        <v>0</v>
      </c>
      <c r="G18" s="117">
        <f>SUM(G7:G17)</f>
        <v>0</v>
      </c>
      <c r="H18" s="117">
        <f>SUM(H7:H17)</f>
        <v>0</v>
      </c>
      <c r="I18" s="118">
        <f>SUM(I7:I17)</f>
        <v>0</v>
      </c>
    </row>
    <row r="19" spans="1:57" x14ac:dyDescent="0.2">
      <c r="A19" s="33"/>
      <c r="B19" s="33"/>
      <c r="C19" s="33"/>
      <c r="D19" s="33"/>
      <c r="E19" s="33"/>
      <c r="F19" s="33"/>
      <c r="G19" s="33"/>
      <c r="H19" s="33"/>
      <c r="I19" s="33"/>
    </row>
    <row r="20" spans="1:57" ht="19.5" customHeight="1" x14ac:dyDescent="0.25">
      <c r="A20" s="103" t="s">
        <v>58</v>
      </c>
      <c r="B20" s="103"/>
      <c r="C20" s="103"/>
      <c r="D20" s="103"/>
      <c r="E20" s="103"/>
      <c r="F20" s="103"/>
      <c r="G20" s="120"/>
      <c r="H20" s="103"/>
      <c r="I20" s="103"/>
      <c r="BA20" s="39"/>
      <c r="BB20" s="39"/>
      <c r="BC20" s="39"/>
      <c r="BD20" s="39"/>
      <c r="BE20" s="39"/>
    </row>
    <row r="21" spans="1:57" ht="13.5" thickBot="1" x14ac:dyDescent="0.25"/>
    <row r="22" spans="1:57" x14ac:dyDescent="0.2">
      <c r="A22" s="68" t="s">
        <v>59</v>
      </c>
      <c r="B22" s="69"/>
      <c r="C22" s="69"/>
      <c r="D22" s="121"/>
      <c r="E22" s="122" t="s">
        <v>60</v>
      </c>
      <c r="F22" s="123" t="s">
        <v>61</v>
      </c>
      <c r="G22" s="124" t="s">
        <v>62</v>
      </c>
      <c r="H22" s="125"/>
      <c r="I22" s="126" t="s">
        <v>60</v>
      </c>
    </row>
    <row r="23" spans="1:57" x14ac:dyDescent="0.2">
      <c r="A23" s="62" t="s">
        <v>233</v>
      </c>
      <c r="B23" s="53"/>
      <c r="C23" s="53"/>
      <c r="D23" s="127"/>
      <c r="E23" s="128">
        <v>0</v>
      </c>
      <c r="F23" s="129">
        <v>0</v>
      </c>
      <c r="G23" s="130">
        <f t="shared" ref="G23:G30" si="0">CHOOSE(BA23+1,HSV+PSV,HSV+PSV+Mont,HSV+PSV+Dodavka+Mont,HSV,PSV,Mont,Dodavka,Mont+Dodavka,0)</f>
        <v>0</v>
      </c>
      <c r="H23" s="131"/>
      <c r="I23" s="132">
        <f t="shared" ref="I23:I30" si="1">E23+F23*G23/100</f>
        <v>0</v>
      </c>
      <c r="BA23" s="3">
        <v>0</v>
      </c>
    </row>
    <row r="24" spans="1:57" x14ac:dyDescent="0.2">
      <c r="A24" s="62" t="s">
        <v>234</v>
      </c>
      <c r="B24" s="53"/>
      <c r="C24" s="53"/>
      <c r="D24" s="127"/>
      <c r="E24" s="128">
        <v>0</v>
      </c>
      <c r="F24" s="129">
        <v>0</v>
      </c>
      <c r="G24" s="130">
        <f t="shared" si="0"/>
        <v>0</v>
      </c>
      <c r="H24" s="131"/>
      <c r="I24" s="132">
        <f t="shared" si="1"/>
        <v>0</v>
      </c>
      <c r="BA24" s="3">
        <v>0</v>
      </c>
    </row>
    <row r="25" spans="1:57" x14ac:dyDescent="0.2">
      <c r="A25" s="62" t="s">
        <v>235</v>
      </c>
      <c r="B25" s="53"/>
      <c r="C25" s="53"/>
      <c r="D25" s="127"/>
      <c r="E25" s="128">
        <v>0</v>
      </c>
      <c r="F25" s="129">
        <v>0</v>
      </c>
      <c r="G25" s="130">
        <f t="shared" si="0"/>
        <v>0</v>
      </c>
      <c r="H25" s="131"/>
      <c r="I25" s="132">
        <f t="shared" si="1"/>
        <v>0</v>
      </c>
      <c r="BA25" s="3">
        <v>0</v>
      </c>
    </row>
    <row r="26" spans="1:57" x14ac:dyDescent="0.2">
      <c r="A26" s="62" t="s">
        <v>236</v>
      </c>
      <c r="B26" s="53"/>
      <c r="C26" s="53"/>
      <c r="D26" s="127"/>
      <c r="E26" s="128">
        <v>0</v>
      </c>
      <c r="F26" s="129">
        <v>0</v>
      </c>
      <c r="G26" s="130">
        <f t="shared" si="0"/>
        <v>0</v>
      </c>
      <c r="H26" s="131"/>
      <c r="I26" s="132">
        <f t="shared" si="1"/>
        <v>0</v>
      </c>
      <c r="BA26" s="3">
        <v>0</v>
      </c>
    </row>
    <row r="27" spans="1:57" x14ac:dyDescent="0.2">
      <c r="A27" s="62" t="s">
        <v>237</v>
      </c>
      <c r="B27" s="53"/>
      <c r="C27" s="53"/>
      <c r="D27" s="127"/>
      <c r="E27" s="128">
        <v>0</v>
      </c>
      <c r="F27" s="129">
        <v>0</v>
      </c>
      <c r="G27" s="130">
        <f t="shared" si="0"/>
        <v>0</v>
      </c>
      <c r="H27" s="131"/>
      <c r="I27" s="132">
        <f t="shared" si="1"/>
        <v>0</v>
      </c>
      <c r="BA27" s="3">
        <v>1</v>
      </c>
    </row>
    <row r="28" spans="1:57" x14ac:dyDescent="0.2">
      <c r="A28" s="62" t="s">
        <v>238</v>
      </c>
      <c r="B28" s="53"/>
      <c r="C28" s="53"/>
      <c r="D28" s="127"/>
      <c r="E28" s="128">
        <v>0</v>
      </c>
      <c r="F28" s="129">
        <v>0</v>
      </c>
      <c r="G28" s="130">
        <f t="shared" si="0"/>
        <v>0</v>
      </c>
      <c r="H28" s="131"/>
      <c r="I28" s="132">
        <f t="shared" si="1"/>
        <v>0</v>
      </c>
      <c r="BA28" s="3">
        <v>1</v>
      </c>
    </row>
    <row r="29" spans="1:57" x14ac:dyDescent="0.2">
      <c r="A29" s="62" t="s">
        <v>239</v>
      </c>
      <c r="B29" s="53"/>
      <c r="C29" s="53"/>
      <c r="D29" s="127"/>
      <c r="E29" s="128">
        <v>0</v>
      </c>
      <c r="F29" s="129">
        <v>0</v>
      </c>
      <c r="G29" s="130">
        <f t="shared" si="0"/>
        <v>0</v>
      </c>
      <c r="H29" s="131"/>
      <c r="I29" s="132">
        <f t="shared" si="1"/>
        <v>0</v>
      </c>
      <c r="BA29" s="3">
        <v>2</v>
      </c>
    </row>
    <row r="30" spans="1:57" x14ac:dyDescent="0.2">
      <c r="A30" s="62" t="s">
        <v>240</v>
      </c>
      <c r="B30" s="53"/>
      <c r="C30" s="53"/>
      <c r="D30" s="127"/>
      <c r="E30" s="128">
        <v>0</v>
      </c>
      <c r="F30" s="129">
        <v>0</v>
      </c>
      <c r="G30" s="130">
        <f t="shared" si="0"/>
        <v>0</v>
      </c>
      <c r="H30" s="131"/>
      <c r="I30" s="132">
        <f t="shared" si="1"/>
        <v>0</v>
      </c>
      <c r="BA30" s="3">
        <v>2</v>
      </c>
    </row>
    <row r="31" spans="1:57" ht="13.5" thickBot="1" x14ac:dyDescent="0.25">
      <c r="A31" s="133"/>
      <c r="B31" s="134" t="s">
        <v>63</v>
      </c>
      <c r="C31" s="135"/>
      <c r="D31" s="136"/>
      <c r="E31" s="137"/>
      <c r="F31" s="138"/>
      <c r="G31" s="138"/>
      <c r="H31" s="224">
        <f>SUM(I23:I30)</f>
        <v>0</v>
      </c>
      <c r="I31" s="225"/>
    </row>
    <row r="33" spans="2:9" x14ac:dyDescent="0.2">
      <c r="B33" s="119"/>
      <c r="F33" s="139"/>
      <c r="G33" s="140"/>
      <c r="H33" s="140"/>
      <c r="I33" s="141"/>
    </row>
    <row r="34" spans="2:9" x14ac:dyDescent="0.2">
      <c r="F34" s="139"/>
      <c r="G34" s="140"/>
      <c r="H34" s="140"/>
      <c r="I34" s="141"/>
    </row>
    <row r="35" spans="2:9" x14ac:dyDescent="0.2">
      <c r="F35" s="139"/>
      <c r="G35" s="140"/>
      <c r="H35" s="140"/>
      <c r="I35" s="141"/>
    </row>
    <row r="36" spans="2:9" x14ac:dyDescent="0.2">
      <c r="F36" s="139"/>
      <c r="G36" s="140"/>
      <c r="H36" s="140"/>
      <c r="I36" s="141"/>
    </row>
    <row r="37" spans="2:9" x14ac:dyDescent="0.2">
      <c r="F37" s="139"/>
      <c r="G37" s="140"/>
      <c r="H37" s="140"/>
      <c r="I37" s="141"/>
    </row>
    <row r="38" spans="2:9" x14ac:dyDescent="0.2">
      <c r="F38" s="139"/>
      <c r="G38" s="140"/>
      <c r="H38" s="140"/>
      <c r="I38" s="141"/>
    </row>
    <row r="39" spans="2:9" x14ac:dyDescent="0.2">
      <c r="F39" s="139"/>
      <c r="G39" s="140"/>
      <c r="H39" s="140"/>
      <c r="I39" s="141"/>
    </row>
    <row r="40" spans="2:9" x14ac:dyDescent="0.2">
      <c r="F40" s="139"/>
      <c r="G40" s="140"/>
      <c r="H40" s="140"/>
      <c r="I40" s="141"/>
    </row>
    <row r="41" spans="2:9" x14ac:dyDescent="0.2">
      <c r="F41" s="139"/>
      <c r="G41" s="140"/>
      <c r="H41" s="140"/>
      <c r="I41" s="141"/>
    </row>
    <row r="42" spans="2:9" x14ac:dyDescent="0.2">
      <c r="F42" s="139"/>
      <c r="G42" s="140"/>
      <c r="H42" s="140"/>
      <c r="I42" s="141"/>
    </row>
    <row r="43" spans="2:9" x14ac:dyDescent="0.2">
      <c r="F43" s="139"/>
      <c r="G43" s="140"/>
      <c r="H43" s="140"/>
      <c r="I43" s="141"/>
    </row>
    <row r="44" spans="2:9" x14ac:dyDescent="0.2">
      <c r="F44" s="139"/>
      <c r="G44" s="140"/>
      <c r="H44" s="140"/>
      <c r="I44" s="141"/>
    </row>
    <row r="45" spans="2:9" x14ac:dyDescent="0.2">
      <c r="F45" s="139"/>
      <c r="G45" s="140"/>
      <c r="H45" s="140"/>
      <c r="I45" s="141"/>
    </row>
    <row r="46" spans="2:9" x14ac:dyDescent="0.2">
      <c r="F46" s="139"/>
      <c r="G46" s="140"/>
      <c r="H46" s="140"/>
      <c r="I46" s="141"/>
    </row>
    <row r="47" spans="2:9" x14ac:dyDescent="0.2">
      <c r="F47" s="139"/>
      <c r="G47" s="140"/>
      <c r="H47" s="140"/>
      <c r="I47" s="141"/>
    </row>
    <row r="48" spans="2:9" x14ac:dyDescent="0.2">
      <c r="F48" s="139"/>
      <c r="G48" s="140"/>
      <c r="H48" s="140"/>
      <c r="I48" s="141"/>
    </row>
    <row r="49" spans="6:9" x14ac:dyDescent="0.2">
      <c r="F49" s="139"/>
      <c r="G49" s="140"/>
      <c r="H49" s="140"/>
      <c r="I49" s="141"/>
    </row>
    <row r="50" spans="6:9" x14ac:dyDescent="0.2">
      <c r="F50" s="139"/>
      <c r="G50" s="140"/>
      <c r="H50" s="140"/>
      <c r="I50" s="141"/>
    </row>
    <row r="51" spans="6:9" x14ac:dyDescent="0.2">
      <c r="F51" s="139"/>
      <c r="G51" s="140"/>
      <c r="H51" s="140"/>
      <c r="I51" s="141"/>
    </row>
    <row r="52" spans="6:9" x14ac:dyDescent="0.2">
      <c r="F52" s="139"/>
      <c r="G52" s="140"/>
      <c r="H52" s="140"/>
      <c r="I52" s="141"/>
    </row>
    <row r="53" spans="6:9" x14ac:dyDescent="0.2">
      <c r="F53" s="139"/>
      <c r="G53" s="140"/>
      <c r="H53" s="140"/>
      <c r="I53" s="141"/>
    </row>
    <row r="54" spans="6:9" x14ac:dyDescent="0.2">
      <c r="F54" s="139"/>
      <c r="G54" s="140"/>
      <c r="H54" s="140"/>
      <c r="I54" s="141"/>
    </row>
    <row r="55" spans="6:9" x14ac:dyDescent="0.2">
      <c r="F55" s="139"/>
      <c r="G55" s="140"/>
      <c r="H55" s="140"/>
      <c r="I55" s="141"/>
    </row>
    <row r="56" spans="6:9" x14ac:dyDescent="0.2">
      <c r="F56" s="139"/>
      <c r="G56" s="140"/>
      <c r="H56" s="140"/>
      <c r="I56" s="141"/>
    </row>
    <row r="57" spans="6:9" x14ac:dyDescent="0.2">
      <c r="F57" s="139"/>
      <c r="G57" s="140"/>
      <c r="H57" s="140"/>
      <c r="I57" s="141"/>
    </row>
    <row r="58" spans="6:9" x14ac:dyDescent="0.2">
      <c r="F58" s="139"/>
      <c r="G58" s="140"/>
      <c r="H58" s="140"/>
      <c r="I58" s="141"/>
    </row>
    <row r="59" spans="6:9" x14ac:dyDescent="0.2">
      <c r="F59" s="139"/>
      <c r="G59" s="140"/>
      <c r="H59" s="140"/>
      <c r="I59" s="141"/>
    </row>
    <row r="60" spans="6:9" x14ac:dyDescent="0.2">
      <c r="F60" s="139"/>
      <c r="G60" s="140"/>
      <c r="H60" s="140"/>
      <c r="I60" s="141"/>
    </row>
    <row r="61" spans="6:9" x14ac:dyDescent="0.2">
      <c r="F61" s="139"/>
      <c r="G61" s="140"/>
      <c r="H61" s="140"/>
      <c r="I61" s="141"/>
    </row>
    <row r="62" spans="6:9" x14ac:dyDescent="0.2">
      <c r="F62" s="139"/>
      <c r="G62" s="140"/>
      <c r="H62" s="140"/>
      <c r="I62" s="141"/>
    </row>
    <row r="63" spans="6:9" x14ac:dyDescent="0.2">
      <c r="F63" s="139"/>
      <c r="G63" s="140"/>
      <c r="H63" s="140"/>
      <c r="I63" s="141"/>
    </row>
    <row r="64" spans="6:9" x14ac:dyDescent="0.2">
      <c r="F64" s="139"/>
      <c r="G64" s="140"/>
      <c r="H64" s="140"/>
      <c r="I64" s="141"/>
    </row>
    <row r="65" spans="6:9" x14ac:dyDescent="0.2">
      <c r="F65" s="139"/>
      <c r="G65" s="140"/>
      <c r="H65" s="140"/>
      <c r="I65" s="141"/>
    </row>
    <row r="66" spans="6:9" x14ac:dyDescent="0.2">
      <c r="F66" s="139"/>
      <c r="G66" s="140"/>
      <c r="H66" s="140"/>
      <c r="I66" s="141"/>
    </row>
    <row r="67" spans="6:9" x14ac:dyDescent="0.2">
      <c r="F67" s="139"/>
      <c r="G67" s="140"/>
      <c r="H67" s="140"/>
      <c r="I67" s="141"/>
    </row>
    <row r="68" spans="6:9" x14ac:dyDescent="0.2">
      <c r="F68" s="139"/>
      <c r="G68" s="140"/>
      <c r="H68" s="140"/>
      <c r="I68" s="141"/>
    </row>
    <row r="69" spans="6:9" x14ac:dyDescent="0.2">
      <c r="F69" s="139"/>
      <c r="G69" s="140"/>
      <c r="H69" s="140"/>
      <c r="I69" s="141"/>
    </row>
    <row r="70" spans="6:9" x14ac:dyDescent="0.2">
      <c r="F70" s="139"/>
      <c r="G70" s="140"/>
      <c r="H70" s="140"/>
      <c r="I70" s="141"/>
    </row>
    <row r="71" spans="6:9" x14ac:dyDescent="0.2">
      <c r="F71" s="139"/>
      <c r="G71" s="140"/>
      <c r="H71" s="140"/>
      <c r="I71" s="141"/>
    </row>
    <row r="72" spans="6:9" x14ac:dyDescent="0.2">
      <c r="F72" s="139"/>
      <c r="G72" s="140"/>
      <c r="H72" s="140"/>
      <c r="I72" s="141"/>
    </row>
    <row r="73" spans="6:9" x14ac:dyDescent="0.2">
      <c r="F73" s="139"/>
      <c r="G73" s="140"/>
      <c r="H73" s="140"/>
      <c r="I73" s="141"/>
    </row>
    <row r="74" spans="6:9" x14ac:dyDescent="0.2">
      <c r="F74" s="139"/>
      <c r="G74" s="140"/>
      <c r="H74" s="140"/>
      <c r="I74" s="141"/>
    </row>
    <row r="75" spans="6:9" x14ac:dyDescent="0.2">
      <c r="F75" s="139"/>
      <c r="G75" s="140"/>
      <c r="H75" s="140"/>
      <c r="I75" s="141"/>
    </row>
    <row r="76" spans="6:9" x14ac:dyDescent="0.2">
      <c r="F76" s="139"/>
      <c r="G76" s="140"/>
      <c r="H76" s="140"/>
      <c r="I76" s="141"/>
    </row>
    <row r="77" spans="6:9" x14ac:dyDescent="0.2">
      <c r="F77" s="139"/>
      <c r="G77" s="140"/>
      <c r="H77" s="140"/>
      <c r="I77" s="141"/>
    </row>
    <row r="78" spans="6:9" x14ac:dyDescent="0.2">
      <c r="F78" s="139"/>
      <c r="G78" s="140"/>
      <c r="H78" s="140"/>
      <c r="I78" s="141"/>
    </row>
    <row r="79" spans="6:9" x14ac:dyDescent="0.2">
      <c r="F79" s="139"/>
      <c r="G79" s="140"/>
      <c r="H79" s="140"/>
      <c r="I79" s="141"/>
    </row>
    <row r="80" spans="6:9" x14ac:dyDescent="0.2">
      <c r="F80" s="139"/>
      <c r="G80" s="140"/>
      <c r="H80" s="140"/>
      <c r="I80" s="141"/>
    </row>
    <row r="81" spans="6:9" x14ac:dyDescent="0.2">
      <c r="F81" s="139"/>
      <c r="G81" s="140"/>
      <c r="H81" s="140"/>
      <c r="I81" s="141"/>
    </row>
    <row r="82" spans="6:9" x14ac:dyDescent="0.2">
      <c r="F82" s="139"/>
      <c r="G82" s="140"/>
      <c r="H82" s="140"/>
      <c r="I82" s="141"/>
    </row>
  </sheetData>
  <mergeCells count="4">
    <mergeCell ref="A1:B1"/>
    <mergeCell ref="A2:B2"/>
    <mergeCell ref="G2:I2"/>
    <mergeCell ref="H31:I31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CD222"/>
  <sheetViews>
    <sheetView showGridLines="0" showZeros="0" topLeftCell="A133" zoomScaleNormal="100" workbookViewId="0">
      <selection activeCell="F146" sqref="F146:F148"/>
    </sheetView>
  </sheetViews>
  <sheetFormatPr defaultColWidth="9.140625" defaultRowHeight="12.75" x14ac:dyDescent="0.2"/>
  <cols>
    <col min="1" max="1" width="4.42578125" style="142" customWidth="1"/>
    <col min="2" max="2" width="11.5703125" style="142" customWidth="1"/>
    <col min="3" max="3" width="40.42578125" style="142" customWidth="1"/>
    <col min="4" max="4" width="5.5703125" style="142" customWidth="1"/>
    <col min="5" max="5" width="8.5703125" style="150" customWidth="1"/>
    <col min="6" max="6" width="8.28515625" style="142" bestFit="1" customWidth="1"/>
    <col min="7" max="7" width="10.28515625" style="142" bestFit="1" customWidth="1"/>
    <col min="8" max="8" width="7.5703125" style="142" customWidth="1"/>
    <col min="9" max="9" width="8.28515625" style="142" bestFit="1" customWidth="1"/>
    <col min="10" max="10" width="8.140625" style="142" hidden="1" customWidth="1"/>
    <col min="11" max="11" width="8.42578125" style="142" hidden="1" customWidth="1"/>
    <col min="12" max="12" width="75.42578125" style="142" customWidth="1"/>
    <col min="13" max="13" width="45.28515625" style="142" customWidth="1"/>
    <col min="14" max="14" width="75.42578125" style="142" customWidth="1"/>
    <col min="15" max="15" width="45.28515625" style="142" customWidth="1"/>
    <col min="16" max="16384" width="9.140625" style="142"/>
  </cols>
  <sheetData>
    <row r="1" spans="1:82" ht="15.75" x14ac:dyDescent="0.25">
      <c r="A1" s="229" t="s">
        <v>64</v>
      </c>
      <c r="B1" s="229"/>
      <c r="C1" s="229"/>
      <c r="D1" s="229"/>
      <c r="E1" s="229"/>
      <c r="F1" s="229"/>
      <c r="G1" s="229"/>
    </row>
    <row r="2" spans="1:82" ht="14.25" customHeight="1" thickBot="1" x14ac:dyDescent="0.25">
      <c r="B2" s="143"/>
      <c r="C2" s="144"/>
      <c r="D2" s="144"/>
      <c r="E2" s="145"/>
      <c r="F2" s="144"/>
      <c r="G2" s="144"/>
    </row>
    <row r="3" spans="1:82" ht="13.5" thickTop="1" x14ac:dyDescent="0.2">
      <c r="A3" s="217" t="s">
        <v>48</v>
      </c>
      <c r="B3" s="218"/>
      <c r="C3" s="234" t="str">
        <f>CONCATENATE(cislostavby," ",nazevstavby)</f>
        <v xml:space="preserve"> Rozšíření příjmu surovin, KARSIT AGRO a.s. Dubenec</v>
      </c>
      <c r="D3" s="235"/>
      <c r="E3" s="146" t="s">
        <v>65</v>
      </c>
      <c r="F3" s="147">
        <f>Rekapitulace!H1</f>
        <v>1</v>
      </c>
      <c r="G3" s="148"/>
    </row>
    <row r="4" spans="1:82" ht="13.5" thickBot="1" x14ac:dyDescent="0.25">
      <c r="A4" s="230" t="s">
        <v>50</v>
      </c>
      <c r="B4" s="220"/>
      <c r="C4" s="99" t="str">
        <f>CONCATENATE(cisloobjektu," ",nazevobjektu)</f>
        <v>01 Stavební část</v>
      </c>
      <c r="D4" s="100"/>
      <c r="E4" s="231" t="str">
        <f>Rekapitulace!G2</f>
        <v>Příjmový koš</v>
      </c>
      <c r="F4" s="232"/>
      <c r="G4" s="233"/>
    </row>
    <row r="5" spans="1:82" ht="13.5" thickTop="1" x14ac:dyDescent="0.2">
      <c r="A5" s="149"/>
      <c r="G5" s="151"/>
    </row>
    <row r="6" spans="1:82" ht="22.5" x14ac:dyDescent="0.2">
      <c r="A6" s="152" t="s">
        <v>66</v>
      </c>
      <c r="B6" s="153" t="s">
        <v>67</v>
      </c>
      <c r="C6" s="153" t="s">
        <v>68</v>
      </c>
      <c r="D6" s="153" t="s">
        <v>69</v>
      </c>
      <c r="E6" s="154" t="s">
        <v>70</v>
      </c>
      <c r="F6" s="153" t="s">
        <v>71</v>
      </c>
      <c r="G6" s="155" t="s">
        <v>72</v>
      </c>
      <c r="H6" s="156" t="s">
        <v>73</v>
      </c>
      <c r="I6" s="156" t="s">
        <v>74</v>
      </c>
      <c r="J6" s="156" t="s">
        <v>75</v>
      </c>
      <c r="K6" s="156" t="s">
        <v>76</v>
      </c>
    </row>
    <row r="7" spans="1:82" x14ac:dyDescent="0.2">
      <c r="A7" s="157" t="s">
        <v>77</v>
      </c>
      <c r="B7" s="158" t="s">
        <v>78</v>
      </c>
      <c r="C7" s="159" t="s">
        <v>79</v>
      </c>
      <c r="D7" s="160"/>
      <c r="E7" s="161"/>
      <c r="F7" s="161"/>
      <c r="G7" s="162"/>
      <c r="H7" s="163"/>
      <c r="I7" s="164"/>
      <c r="J7" s="163"/>
      <c r="K7" s="164"/>
      <c r="Q7" s="165">
        <v>1</v>
      </c>
    </row>
    <row r="8" spans="1:82" x14ac:dyDescent="0.2">
      <c r="A8" s="166">
        <v>1</v>
      </c>
      <c r="B8" s="167" t="s">
        <v>85</v>
      </c>
      <c r="C8" s="168" t="s">
        <v>86</v>
      </c>
      <c r="D8" s="169" t="s">
        <v>87</v>
      </c>
      <c r="E8" s="170">
        <v>274.45</v>
      </c>
      <c r="F8" s="170"/>
      <c r="G8" s="171">
        <f>E8*F8</f>
        <v>0</v>
      </c>
      <c r="H8" s="172">
        <v>0</v>
      </c>
      <c r="I8" s="172">
        <f>E8*H8</f>
        <v>0</v>
      </c>
      <c r="J8" s="172">
        <v>0</v>
      </c>
      <c r="K8" s="172">
        <f>E8*J8</f>
        <v>0</v>
      </c>
      <c r="Q8" s="165">
        <v>2</v>
      </c>
      <c r="AA8" s="142">
        <v>1</v>
      </c>
      <c r="AB8" s="142">
        <v>1</v>
      </c>
      <c r="AC8" s="142">
        <v>1</v>
      </c>
      <c r="BB8" s="142">
        <v>1</v>
      </c>
      <c r="BC8" s="142">
        <f>IF(BB8=1,G8,0)</f>
        <v>0</v>
      </c>
      <c r="BD8" s="142">
        <f>IF(BB8=2,G8,0)</f>
        <v>0</v>
      </c>
      <c r="BE8" s="142">
        <f>IF(BB8=3,G8,0)</f>
        <v>0</v>
      </c>
      <c r="BF8" s="142">
        <f>IF(BB8=4,G8,0)</f>
        <v>0</v>
      </c>
      <c r="BG8" s="142">
        <f>IF(BB8=5,G8,0)</f>
        <v>0</v>
      </c>
      <c r="CA8" s="142">
        <v>1</v>
      </c>
      <c r="CB8" s="142">
        <v>1</v>
      </c>
      <c r="CC8" s="165"/>
      <c r="CD8" s="165"/>
    </row>
    <row r="9" spans="1:82" x14ac:dyDescent="0.2">
      <c r="A9" s="173"/>
      <c r="B9" s="174"/>
      <c r="C9" s="226" t="s">
        <v>88</v>
      </c>
      <c r="D9" s="227"/>
      <c r="E9" s="176">
        <v>0</v>
      </c>
      <c r="F9" s="177"/>
      <c r="G9" s="178"/>
      <c r="H9" s="179"/>
      <c r="I9" s="180"/>
      <c r="J9" s="179"/>
      <c r="K9" s="180"/>
      <c r="M9" s="175" t="s">
        <v>88</v>
      </c>
      <c r="O9" s="175"/>
      <c r="Q9" s="165"/>
    </row>
    <row r="10" spans="1:82" x14ac:dyDescent="0.2">
      <c r="A10" s="173"/>
      <c r="B10" s="174"/>
      <c r="C10" s="228" t="s">
        <v>89</v>
      </c>
      <c r="D10" s="227"/>
      <c r="E10" s="201">
        <v>0</v>
      </c>
      <c r="F10" s="177"/>
      <c r="G10" s="178"/>
      <c r="H10" s="179"/>
      <c r="I10" s="180"/>
      <c r="J10" s="179"/>
      <c r="K10" s="180"/>
      <c r="M10" s="175" t="s">
        <v>89</v>
      </c>
      <c r="O10" s="175"/>
      <c r="Q10" s="165"/>
    </row>
    <row r="11" spans="1:82" ht="22.5" x14ac:dyDescent="0.2">
      <c r="A11" s="173"/>
      <c r="B11" s="174"/>
      <c r="C11" s="228" t="s">
        <v>90</v>
      </c>
      <c r="D11" s="227"/>
      <c r="E11" s="201">
        <v>212.256</v>
      </c>
      <c r="F11" s="177"/>
      <c r="G11" s="178"/>
      <c r="H11" s="179"/>
      <c r="I11" s="180"/>
      <c r="J11" s="179"/>
      <c r="K11" s="180"/>
      <c r="M11" s="175" t="s">
        <v>90</v>
      </c>
      <c r="O11" s="175"/>
      <c r="Q11" s="165"/>
    </row>
    <row r="12" spans="1:82" ht="22.5" x14ac:dyDescent="0.2">
      <c r="A12" s="173"/>
      <c r="B12" s="174"/>
      <c r="C12" s="228" t="s">
        <v>91</v>
      </c>
      <c r="D12" s="227"/>
      <c r="E12" s="201">
        <v>336.64400000000001</v>
      </c>
      <c r="F12" s="177"/>
      <c r="G12" s="178"/>
      <c r="H12" s="179"/>
      <c r="I12" s="180"/>
      <c r="J12" s="179"/>
      <c r="K12" s="180"/>
      <c r="M12" s="175" t="s">
        <v>91</v>
      </c>
      <c r="O12" s="175"/>
      <c r="Q12" s="165"/>
    </row>
    <row r="13" spans="1:82" x14ac:dyDescent="0.2">
      <c r="A13" s="173"/>
      <c r="B13" s="174"/>
      <c r="C13" s="228" t="s">
        <v>92</v>
      </c>
      <c r="D13" s="227"/>
      <c r="E13" s="201">
        <v>548.9</v>
      </c>
      <c r="F13" s="177"/>
      <c r="G13" s="178"/>
      <c r="H13" s="179"/>
      <c r="I13" s="180"/>
      <c r="J13" s="179"/>
      <c r="K13" s="180"/>
      <c r="M13" s="175" t="s">
        <v>92</v>
      </c>
      <c r="O13" s="175"/>
      <c r="Q13" s="165"/>
    </row>
    <row r="14" spans="1:82" x14ac:dyDescent="0.2">
      <c r="A14" s="173"/>
      <c r="B14" s="174"/>
      <c r="C14" s="226" t="s">
        <v>93</v>
      </c>
      <c r="D14" s="227"/>
      <c r="E14" s="176">
        <v>274.45</v>
      </c>
      <c r="F14" s="177"/>
      <c r="G14" s="178"/>
      <c r="H14" s="179"/>
      <c r="I14" s="180"/>
      <c r="J14" s="179"/>
      <c r="K14" s="180"/>
      <c r="M14" s="175" t="s">
        <v>93</v>
      </c>
      <c r="O14" s="175"/>
      <c r="Q14" s="165"/>
    </row>
    <row r="15" spans="1:82" x14ac:dyDescent="0.2">
      <c r="A15" s="166">
        <v>2</v>
      </c>
      <c r="B15" s="167" t="s">
        <v>94</v>
      </c>
      <c r="C15" s="168" t="s">
        <v>95</v>
      </c>
      <c r="D15" s="169" t="s">
        <v>87</v>
      </c>
      <c r="E15" s="170">
        <v>274.45</v>
      </c>
      <c r="F15" s="170"/>
      <c r="G15" s="171">
        <f>E15*F15</f>
        <v>0</v>
      </c>
      <c r="H15" s="172">
        <v>0</v>
      </c>
      <c r="I15" s="172">
        <f>E15*H15</f>
        <v>0</v>
      </c>
      <c r="J15" s="172">
        <v>0</v>
      </c>
      <c r="K15" s="172">
        <f>E15*J15</f>
        <v>0</v>
      </c>
      <c r="Q15" s="165">
        <v>2</v>
      </c>
      <c r="AA15" s="142">
        <v>1</v>
      </c>
      <c r="AB15" s="142">
        <v>1</v>
      </c>
      <c r="AC15" s="142">
        <v>1</v>
      </c>
      <c r="BB15" s="142">
        <v>1</v>
      </c>
      <c r="BC15" s="142">
        <f>IF(BB15=1,G15,0)</f>
        <v>0</v>
      </c>
      <c r="BD15" s="142">
        <f>IF(BB15=2,G15,0)</f>
        <v>0</v>
      </c>
      <c r="BE15" s="142">
        <f>IF(BB15=3,G15,0)</f>
        <v>0</v>
      </c>
      <c r="BF15" s="142">
        <f>IF(BB15=4,G15,0)</f>
        <v>0</v>
      </c>
      <c r="BG15" s="142">
        <f>IF(BB15=5,G15,0)</f>
        <v>0</v>
      </c>
      <c r="CA15" s="142">
        <v>1</v>
      </c>
      <c r="CB15" s="142">
        <v>1</v>
      </c>
      <c r="CC15" s="165"/>
      <c r="CD15" s="165"/>
    </row>
    <row r="16" spans="1:82" x14ac:dyDescent="0.2">
      <c r="A16" s="166">
        <v>3</v>
      </c>
      <c r="B16" s="167" t="s">
        <v>96</v>
      </c>
      <c r="C16" s="168" t="s">
        <v>97</v>
      </c>
      <c r="D16" s="169" t="s">
        <v>87</v>
      </c>
      <c r="E16" s="170">
        <v>274.45</v>
      </c>
      <c r="F16" s="170"/>
      <c r="G16" s="171">
        <f>E16*F16</f>
        <v>0</v>
      </c>
      <c r="H16" s="172">
        <v>0</v>
      </c>
      <c r="I16" s="172">
        <f>E16*H16</f>
        <v>0</v>
      </c>
      <c r="J16" s="172">
        <v>0</v>
      </c>
      <c r="K16" s="172">
        <f>E16*J16</f>
        <v>0</v>
      </c>
      <c r="Q16" s="165">
        <v>2</v>
      </c>
      <c r="AA16" s="142">
        <v>1</v>
      </c>
      <c r="AB16" s="142">
        <v>1</v>
      </c>
      <c r="AC16" s="142">
        <v>1</v>
      </c>
      <c r="BB16" s="142">
        <v>1</v>
      </c>
      <c r="BC16" s="142">
        <f>IF(BB16=1,G16,0)</f>
        <v>0</v>
      </c>
      <c r="BD16" s="142">
        <f>IF(BB16=2,G16,0)</f>
        <v>0</v>
      </c>
      <c r="BE16" s="142">
        <f>IF(BB16=3,G16,0)</f>
        <v>0</v>
      </c>
      <c r="BF16" s="142">
        <f>IF(BB16=4,G16,0)</f>
        <v>0</v>
      </c>
      <c r="BG16" s="142">
        <f>IF(BB16=5,G16,0)</f>
        <v>0</v>
      </c>
      <c r="CA16" s="142">
        <v>1</v>
      </c>
      <c r="CB16" s="142">
        <v>1</v>
      </c>
      <c r="CC16" s="165"/>
      <c r="CD16" s="165"/>
    </row>
    <row r="17" spans="1:82" x14ac:dyDescent="0.2">
      <c r="A17" s="173"/>
      <c r="B17" s="174"/>
      <c r="C17" s="226" t="s">
        <v>88</v>
      </c>
      <c r="D17" s="227"/>
      <c r="E17" s="176">
        <v>0</v>
      </c>
      <c r="F17" s="177"/>
      <c r="G17" s="178"/>
      <c r="H17" s="179"/>
      <c r="I17" s="180"/>
      <c r="J17" s="179"/>
      <c r="K17" s="180"/>
      <c r="M17" s="175" t="s">
        <v>88</v>
      </c>
      <c r="O17" s="175"/>
      <c r="Q17" s="165"/>
    </row>
    <row r="18" spans="1:82" x14ac:dyDescent="0.2">
      <c r="A18" s="173"/>
      <c r="B18" s="174"/>
      <c r="C18" s="228" t="s">
        <v>89</v>
      </c>
      <c r="D18" s="227"/>
      <c r="E18" s="201">
        <v>0</v>
      </c>
      <c r="F18" s="177"/>
      <c r="G18" s="178"/>
      <c r="H18" s="179"/>
      <c r="I18" s="180"/>
      <c r="J18" s="179"/>
      <c r="K18" s="180"/>
      <c r="M18" s="175" t="s">
        <v>89</v>
      </c>
      <c r="O18" s="175"/>
      <c r="Q18" s="165"/>
    </row>
    <row r="19" spans="1:82" ht="22.5" x14ac:dyDescent="0.2">
      <c r="A19" s="173"/>
      <c r="B19" s="174"/>
      <c r="C19" s="228" t="s">
        <v>90</v>
      </c>
      <c r="D19" s="227"/>
      <c r="E19" s="201">
        <v>212.256</v>
      </c>
      <c r="F19" s="177"/>
      <c r="G19" s="178"/>
      <c r="H19" s="179"/>
      <c r="I19" s="180"/>
      <c r="J19" s="179"/>
      <c r="K19" s="180"/>
      <c r="M19" s="175" t="s">
        <v>90</v>
      </c>
      <c r="O19" s="175"/>
      <c r="Q19" s="165"/>
    </row>
    <row r="20" spans="1:82" ht="22.5" x14ac:dyDescent="0.2">
      <c r="A20" s="173"/>
      <c r="B20" s="174"/>
      <c r="C20" s="228" t="s">
        <v>91</v>
      </c>
      <c r="D20" s="227"/>
      <c r="E20" s="201">
        <v>336.64400000000001</v>
      </c>
      <c r="F20" s="177"/>
      <c r="G20" s="178"/>
      <c r="H20" s="179"/>
      <c r="I20" s="180"/>
      <c r="J20" s="179"/>
      <c r="K20" s="180"/>
      <c r="M20" s="175" t="s">
        <v>91</v>
      </c>
      <c r="O20" s="175"/>
      <c r="Q20" s="165"/>
    </row>
    <row r="21" spans="1:82" x14ac:dyDescent="0.2">
      <c r="A21" s="173"/>
      <c r="B21" s="174"/>
      <c r="C21" s="228" t="s">
        <v>92</v>
      </c>
      <c r="D21" s="227"/>
      <c r="E21" s="201">
        <v>548.9</v>
      </c>
      <c r="F21" s="177"/>
      <c r="G21" s="178"/>
      <c r="H21" s="179"/>
      <c r="I21" s="180"/>
      <c r="J21" s="179"/>
      <c r="K21" s="180"/>
      <c r="M21" s="175" t="s">
        <v>92</v>
      </c>
      <c r="O21" s="175"/>
      <c r="Q21" s="165"/>
    </row>
    <row r="22" spans="1:82" x14ac:dyDescent="0.2">
      <c r="A22" s="173"/>
      <c r="B22" s="174"/>
      <c r="C22" s="226" t="s">
        <v>98</v>
      </c>
      <c r="D22" s="227"/>
      <c r="E22" s="176">
        <v>274.45</v>
      </c>
      <c r="F22" s="177"/>
      <c r="G22" s="178"/>
      <c r="H22" s="179"/>
      <c r="I22" s="180"/>
      <c r="J22" s="179"/>
      <c r="K22" s="180"/>
      <c r="M22" s="175" t="s">
        <v>98</v>
      </c>
      <c r="O22" s="175"/>
      <c r="Q22" s="165"/>
    </row>
    <row r="23" spans="1:82" x14ac:dyDescent="0.2">
      <c r="A23" s="166">
        <v>4</v>
      </c>
      <c r="B23" s="167" t="s">
        <v>99</v>
      </c>
      <c r="C23" s="168" t="s">
        <v>100</v>
      </c>
      <c r="D23" s="169" t="s">
        <v>87</v>
      </c>
      <c r="E23" s="170">
        <v>274.45</v>
      </c>
      <c r="F23" s="170"/>
      <c r="G23" s="171">
        <f>E23*F23</f>
        <v>0</v>
      </c>
      <c r="H23" s="172">
        <v>0</v>
      </c>
      <c r="I23" s="172">
        <f>E23*H23</f>
        <v>0</v>
      </c>
      <c r="J23" s="172">
        <v>0</v>
      </c>
      <c r="K23" s="172">
        <f>E23*J23</f>
        <v>0</v>
      </c>
      <c r="Q23" s="165">
        <v>2</v>
      </c>
      <c r="AA23" s="142">
        <v>1</v>
      </c>
      <c r="AB23" s="142">
        <v>1</v>
      </c>
      <c r="AC23" s="142">
        <v>1</v>
      </c>
      <c r="BB23" s="142">
        <v>1</v>
      </c>
      <c r="BC23" s="142">
        <f>IF(BB23=1,G23,0)</f>
        <v>0</v>
      </c>
      <c r="BD23" s="142">
        <f>IF(BB23=2,G23,0)</f>
        <v>0</v>
      </c>
      <c r="BE23" s="142">
        <f>IF(BB23=3,G23,0)</f>
        <v>0</v>
      </c>
      <c r="BF23" s="142">
        <f>IF(BB23=4,G23,0)</f>
        <v>0</v>
      </c>
      <c r="BG23" s="142">
        <f>IF(BB23=5,G23,0)</f>
        <v>0</v>
      </c>
      <c r="CA23" s="142">
        <v>1</v>
      </c>
      <c r="CB23" s="142">
        <v>1</v>
      </c>
      <c r="CC23" s="165"/>
      <c r="CD23" s="165"/>
    </row>
    <row r="24" spans="1:82" x14ac:dyDescent="0.2">
      <c r="A24" s="166">
        <v>5</v>
      </c>
      <c r="B24" s="167" t="s">
        <v>101</v>
      </c>
      <c r="C24" s="168" t="s">
        <v>102</v>
      </c>
      <c r="D24" s="169" t="s">
        <v>87</v>
      </c>
      <c r="E24" s="170">
        <v>87.823999999999998</v>
      </c>
      <c r="F24" s="170"/>
      <c r="G24" s="171">
        <f>E24*F24</f>
        <v>0</v>
      </c>
      <c r="H24" s="172">
        <v>0</v>
      </c>
      <c r="I24" s="172">
        <f>E24*H24</f>
        <v>0</v>
      </c>
      <c r="J24" s="172">
        <v>0</v>
      </c>
      <c r="K24" s="172">
        <f>E24*J24</f>
        <v>0</v>
      </c>
      <c r="Q24" s="165">
        <v>2</v>
      </c>
      <c r="AA24" s="142">
        <v>1</v>
      </c>
      <c r="AB24" s="142">
        <v>1</v>
      </c>
      <c r="AC24" s="142">
        <v>1</v>
      </c>
      <c r="BB24" s="142">
        <v>1</v>
      </c>
      <c r="BC24" s="142">
        <f>IF(BB24=1,G24,0)</f>
        <v>0</v>
      </c>
      <c r="BD24" s="142">
        <f>IF(BB24=2,G24,0)</f>
        <v>0</v>
      </c>
      <c r="BE24" s="142">
        <f>IF(BB24=3,G24,0)</f>
        <v>0</v>
      </c>
      <c r="BF24" s="142">
        <f>IF(BB24=4,G24,0)</f>
        <v>0</v>
      </c>
      <c r="BG24" s="142">
        <f>IF(BB24=5,G24,0)</f>
        <v>0</v>
      </c>
      <c r="CA24" s="142">
        <v>1</v>
      </c>
      <c r="CB24" s="142">
        <v>1</v>
      </c>
      <c r="CC24" s="165"/>
      <c r="CD24" s="165"/>
    </row>
    <row r="25" spans="1:82" x14ac:dyDescent="0.2">
      <c r="A25" s="173"/>
      <c r="B25" s="174"/>
      <c r="C25" s="226" t="s">
        <v>88</v>
      </c>
      <c r="D25" s="227"/>
      <c r="E25" s="176">
        <v>0</v>
      </c>
      <c r="F25" s="177"/>
      <c r="G25" s="178"/>
      <c r="H25" s="179"/>
      <c r="I25" s="180"/>
      <c r="J25" s="179"/>
      <c r="K25" s="180"/>
      <c r="M25" s="175" t="s">
        <v>88</v>
      </c>
      <c r="O25" s="175"/>
      <c r="Q25" s="165"/>
    </row>
    <row r="26" spans="1:82" x14ac:dyDescent="0.2">
      <c r="A26" s="173"/>
      <c r="B26" s="174"/>
      <c r="C26" s="228" t="s">
        <v>89</v>
      </c>
      <c r="D26" s="227"/>
      <c r="E26" s="201">
        <v>0</v>
      </c>
      <c r="F26" s="177"/>
      <c r="G26" s="178"/>
      <c r="H26" s="179"/>
      <c r="I26" s="180"/>
      <c r="J26" s="179"/>
      <c r="K26" s="180"/>
      <c r="M26" s="175" t="s">
        <v>89</v>
      </c>
      <c r="O26" s="175"/>
      <c r="Q26" s="165"/>
    </row>
    <row r="27" spans="1:82" ht="22.5" x14ac:dyDescent="0.2">
      <c r="A27" s="173"/>
      <c r="B27" s="174"/>
      <c r="C27" s="228" t="s">
        <v>90</v>
      </c>
      <c r="D27" s="227"/>
      <c r="E27" s="201">
        <v>212.256</v>
      </c>
      <c r="F27" s="177"/>
      <c r="G27" s="178"/>
      <c r="H27" s="179"/>
      <c r="I27" s="180"/>
      <c r="J27" s="179"/>
      <c r="K27" s="180"/>
      <c r="M27" s="175" t="s">
        <v>90</v>
      </c>
      <c r="O27" s="175"/>
      <c r="Q27" s="165"/>
    </row>
    <row r="28" spans="1:82" ht="22.5" x14ac:dyDescent="0.2">
      <c r="A28" s="173"/>
      <c r="B28" s="174"/>
      <c r="C28" s="228" t="s">
        <v>91</v>
      </c>
      <c r="D28" s="227"/>
      <c r="E28" s="201">
        <v>336.64400000000001</v>
      </c>
      <c r="F28" s="177"/>
      <c r="G28" s="178"/>
      <c r="H28" s="179"/>
      <c r="I28" s="180"/>
      <c r="J28" s="179"/>
      <c r="K28" s="180"/>
      <c r="M28" s="175" t="s">
        <v>91</v>
      </c>
      <c r="O28" s="175"/>
      <c r="Q28" s="165"/>
    </row>
    <row r="29" spans="1:82" x14ac:dyDescent="0.2">
      <c r="A29" s="173"/>
      <c r="B29" s="174"/>
      <c r="C29" s="228" t="s">
        <v>92</v>
      </c>
      <c r="D29" s="227"/>
      <c r="E29" s="201">
        <v>548.9</v>
      </c>
      <c r="F29" s="177"/>
      <c r="G29" s="178"/>
      <c r="H29" s="179"/>
      <c r="I29" s="180"/>
      <c r="J29" s="179"/>
      <c r="K29" s="180"/>
      <c r="M29" s="175" t="s">
        <v>92</v>
      </c>
      <c r="O29" s="175"/>
      <c r="Q29" s="165"/>
    </row>
    <row r="30" spans="1:82" x14ac:dyDescent="0.2">
      <c r="A30" s="173"/>
      <c r="B30" s="174"/>
      <c r="C30" s="226" t="s">
        <v>103</v>
      </c>
      <c r="D30" s="227"/>
      <c r="E30" s="176">
        <v>87.823999999999998</v>
      </c>
      <c r="F30" s="177"/>
      <c r="G30" s="178"/>
      <c r="H30" s="179"/>
      <c r="I30" s="180"/>
      <c r="J30" s="179"/>
      <c r="K30" s="180"/>
      <c r="M30" s="175" t="s">
        <v>103</v>
      </c>
      <c r="O30" s="175"/>
      <c r="Q30" s="165"/>
    </row>
    <row r="31" spans="1:82" x14ac:dyDescent="0.2">
      <c r="A31" s="166">
        <v>6</v>
      </c>
      <c r="B31" s="167" t="s">
        <v>104</v>
      </c>
      <c r="C31" s="168" t="s">
        <v>105</v>
      </c>
      <c r="D31" s="169" t="s">
        <v>87</v>
      </c>
      <c r="E31" s="170">
        <v>729.53700000000003</v>
      </c>
      <c r="F31" s="170"/>
      <c r="G31" s="171">
        <f>E31*F31</f>
        <v>0</v>
      </c>
      <c r="H31" s="172">
        <v>0</v>
      </c>
      <c r="I31" s="172">
        <f>E31*H31</f>
        <v>0</v>
      </c>
      <c r="J31" s="172">
        <v>0</v>
      </c>
      <c r="K31" s="172">
        <f>E31*J31</f>
        <v>0</v>
      </c>
      <c r="Q31" s="165">
        <v>2</v>
      </c>
      <c r="AA31" s="142">
        <v>1</v>
      </c>
      <c r="AB31" s="142">
        <v>1</v>
      </c>
      <c r="AC31" s="142">
        <v>1</v>
      </c>
      <c r="BB31" s="142">
        <v>1</v>
      </c>
      <c r="BC31" s="142">
        <f>IF(BB31=1,G31,0)</f>
        <v>0</v>
      </c>
      <c r="BD31" s="142">
        <f>IF(BB31=2,G31,0)</f>
        <v>0</v>
      </c>
      <c r="BE31" s="142">
        <f>IF(BB31=3,G31,0)</f>
        <v>0</v>
      </c>
      <c r="BF31" s="142">
        <f>IF(BB31=4,G31,0)</f>
        <v>0</v>
      </c>
      <c r="BG31" s="142">
        <f>IF(BB31=5,G31,0)</f>
        <v>0</v>
      </c>
      <c r="CA31" s="142">
        <v>1</v>
      </c>
      <c r="CB31" s="142">
        <v>1</v>
      </c>
      <c r="CC31" s="165"/>
      <c r="CD31" s="165"/>
    </row>
    <row r="32" spans="1:82" x14ac:dyDescent="0.2">
      <c r="A32" s="173"/>
      <c r="B32" s="174"/>
      <c r="C32" s="226" t="s">
        <v>106</v>
      </c>
      <c r="D32" s="227"/>
      <c r="E32" s="176">
        <v>548.9</v>
      </c>
      <c r="F32" s="177"/>
      <c r="G32" s="178"/>
      <c r="H32" s="179"/>
      <c r="I32" s="180"/>
      <c r="J32" s="179"/>
      <c r="K32" s="180"/>
      <c r="M32" s="175" t="s">
        <v>106</v>
      </c>
      <c r="O32" s="175"/>
      <c r="Q32" s="165"/>
    </row>
    <row r="33" spans="1:82" x14ac:dyDescent="0.2">
      <c r="A33" s="173"/>
      <c r="B33" s="174"/>
      <c r="C33" s="226" t="s">
        <v>107</v>
      </c>
      <c r="D33" s="227"/>
      <c r="E33" s="176">
        <v>180.637</v>
      </c>
      <c r="F33" s="177"/>
      <c r="G33" s="178"/>
      <c r="H33" s="179"/>
      <c r="I33" s="180"/>
      <c r="J33" s="179"/>
      <c r="K33" s="180"/>
      <c r="M33" s="175" t="s">
        <v>107</v>
      </c>
      <c r="O33" s="175"/>
      <c r="Q33" s="165"/>
    </row>
    <row r="34" spans="1:82" x14ac:dyDescent="0.2">
      <c r="A34" s="166">
        <v>7</v>
      </c>
      <c r="B34" s="167" t="s">
        <v>108</v>
      </c>
      <c r="C34" s="168" t="s">
        <v>109</v>
      </c>
      <c r="D34" s="169" t="s">
        <v>87</v>
      </c>
      <c r="E34" s="170">
        <v>180.637</v>
      </c>
      <c r="F34" s="170"/>
      <c r="G34" s="171">
        <f>E34*F34</f>
        <v>0</v>
      </c>
      <c r="H34" s="172">
        <v>0</v>
      </c>
      <c r="I34" s="172">
        <f>E34*H34</f>
        <v>0</v>
      </c>
      <c r="J34" s="172">
        <v>0</v>
      </c>
      <c r="K34" s="172">
        <f>E34*J34</f>
        <v>0</v>
      </c>
      <c r="Q34" s="165">
        <v>2</v>
      </c>
      <c r="AA34" s="142">
        <v>1</v>
      </c>
      <c r="AB34" s="142">
        <v>1</v>
      </c>
      <c r="AC34" s="142">
        <v>1</v>
      </c>
      <c r="BB34" s="142">
        <v>1</v>
      </c>
      <c r="BC34" s="142">
        <f>IF(BB34=1,G34,0)</f>
        <v>0</v>
      </c>
      <c r="BD34" s="142">
        <f>IF(BB34=2,G34,0)</f>
        <v>0</v>
      </c>
      <c r="BE34" s="142">
        <f>IF(BB34=3,G34,0)</f>
        <v>0</v>
      </c>
      <c r="BF34" s="142">
        <f>IF(BB34=4,G34,0)</f>
        <v>0</v>
      </c>
      <c r="BG34" s="142">
        <f>IF(BB34=5,G34,0)</f>
        <v>0</v>
      </c>
      <c r="CA34" s="142">
        <v>1</v>
      </c>
      <c r="CB34" s="142">
        <v>1</v>
      </c>
      <c r="CC34" s="165"/>
      <c r="CD34" s="165"/>
    </row>
    <row r="35" spans="1:82" x14ac:dyDescent="0.2">
      <c r="A35" s="173"/>
      <c r="B35" s="174"/>
      <c r="C35" s="226" t="s">
        <v>107</v>
      </c>
      <c r="D35" s="227"/>
      <c r="E35" s="176">
        <v>180.637</v>
      </c>
      <c r="F35" s="177"/>
      <c r="G35" s="178"/>
      <c r="H35" s="179"/>
      <c r="I35" s="180"/>
      <c r="J35" s="179"/>
      <c r="K35" s="180"/>
      <c r="M35" s="175" t="s">
        <v>107</v>
      </c>
      <c r="O35" s="175"/>
      <c r="Q35" s="165"/>
    </row>
    <row r="36" spans="1:82" x14ac:dyDescent="0.2">
      <c r="A36" s="166">
        <v>8</v>
      </c>
      <c r="B36" s="167" t="s">
        <v>110</v>
      </c>
      <c r="C36" s="168" t="s">
        <v>111</v>
      </c>
      <c r="D36" s="169" t="s">
        <v>87</v>
      </c>
      <c r="E36" s="170">
        <v>548.9</v>
      </c>
      <c r="F36" s="170"/>
      <c r="G36" s="171">
        <f>E36*F36</f>
        <v>0</v>
      </c>
      <c r="H36" s="172">
        <v>0</v>
      </c>
      <c r="I36" s="172">
        <f>E36*H36</f>
        <v>0</v>
      </c>
      <c r="J36" s="172">
        <v>0</v>
      </c>
      <c r="K36" s="172">
        <f>E36*J36</f>
        <v>0</v>
      </c>
      <c r="Q36" s="165">
        <v>2</v>
      </c>
      <c r="AA36" s="142">
        <v>1</v>
      </c>
      <c r="AB36" s="142">
        <v>1</v>
      </c>
      <c r="AC36" s="142">
        <v>1</v>
      </c>
      <c r="BB36" s="142">
        <v>1</v>
      </c>
      <c r="BC36" s="142">
        <f>IF(BB36=1,G36,0)</f>
        <v>0</v>
      </c>
      <c r="BD36" s="142">
        <f>IF(BB36=2,G36,0)</f>
        <v>0</v>
      </c>
      <c r="BE36" s="142">
        <f>IF(BB36=3,G36,0)</f>
        <v>0</v>
      </c>
      <c r="BF36" s="142">
        <f>IF(BB36=4,G36,0)</f>
        <v>0</v>
      </c>
      <c r="BG36" s="142">
        <f>IF(BB36=5,G36,0)</f>
        <v>0</v>
      </c>
      <c r="CA36" s="142">
        <v>1</v>
      </c>
      <c r="CB36" s="142">
        <v>1</v>
      </c>
      <c r="CC36" s="165"/>
      <c r="CD36" s="165"/>
    </row>
    <row r="37" spans="1:82" x14ac:dyDescent="0.2">
      <c r="A37" s="166">
        <v>9</v>
      </c>
      <c r="B37" s="167" t="s">
        <v>112</v>
      </c>
      <c r="C37" s="168" t="s">
        <v>113</v>
      </c>
      <c r="D37" s="169" t="s">
        <v>87</v>
      </c>
      <c r="E37" s="170">
        <v>180.637</v>
      </c>
      <c r="F37" s="170"/>
      <c r="G37" s="171">
        <f>E37*F37</f>
        <v>0</v>
      </c>
      <c r="H37" s="172">
        <v>0</v>
      </c>
      <c r="I37" s="172">
        <f>E37*H37</f>
        <v>0</v>
      </c>
      <c r="J37" s="172">
        <v>0</v>
      </c>
      <c r="K37" s="172">
        <f>E37*J37</f>
        <v>0</v>
      </c>
      <c r="Q37" s="165">
        <v>2</v>
      </c>
      <c r="AA37" s="142">
        <v>1</v>
      </c>
      <c r="AB37" s="142">
        <v>1</v>
      </c>
      <c r="AC37" s="142">
        <v>1</v>
      </c>
      <c r="BB37" s="142">
        <v>1</v>
      </c>
      <c r="BC37" s="142">
        <f>IF(BB37=1,G37,0)</f>
        <v>0</v>
      </c>
      <c r="BD37" s="142">
        <f>IF(BB37=2,G37,0)</f>
        <v>0</v>
      </c>
      <c r="BE37" s="142">
        <f>IF(BB37=3,G37,0)</f>
        <v>0</v>
      </c>
      <c r="BF37" s="142">
        <f>IF(BB37=4,G37,0)</f>
        <v>0</v>
      </c>
      <c r="BG37" s="142">
        <f>IF(BB37=5,G37,0)</f>
        <v>0</v>
      </c>
      <c r="CA37" s="142">
        <v>1</v>
      </c>
      <c r="CB37" s="142">
        <v>1</v>
      </c>
      <c r="CC37" s="165"/>
      <c r="CD37" s="165"/>
    </row>
    <row r="38" spans="1:82" x14ac:dyDescent="0.2">
      <c r="A38" s="173"/>
      <c r="B38" s="174"/>
      <c r="C38" s="226" t="s">
        <v>114</v>
      </c>
      <c r="D38" s="227"/>
      <c r="E38" s="176">
        <v>548.9</v>
      </c>
      <c r="F38" s="177"/>
      <c r="G38" s="178"/>
      <c r="H38" s="179"/>
      <c r="I38" s="180"/>
      <c r="J38" s="179"/>
      <c r="K38" s="180"/>
      <c r="M38" s="175" t="s">
        <v>114</v>
      </c>
      <c r="O38" s="175"/>
      <c r="Q38" s="165"/>
    </row>
    <row r="39" spans="1:82" x14ac:dyDescent="0.2">
      <c r="A39" s="173"/>
      <c r="B39" s="174"/>
      <c r="C39" s="226" t="s">
        <v>115</v>
      </c>
      <c r="D39" s="227"/>
      <c r="E39" s="176">
        <v>0</v>
      </c>
      <c r="F39" s="177"/>
      <c r="G39" s="178"/>
      <c r="H39" s="179"/>
      <c r="I39" s="180"/>
      <c r="J39" s="179"/>
      <c r="K39" s="180"/>
      <c r="M39" s="175" t="s">
        <v>115</v>
      </c>
      <c r="O39" s="175"/>
      <c r="Q39" s="165"/>
    </row>
    <row r="40" spans="1:82" x14ac:dyDescent="0.2">
      <c r="A40" s="173"/>
      <c r="B40" s="174"/>
      <c r="C40" s="228" t="s">
        <v>89</v>
      </c>
      <c r="D40" s="227"/>
      <c r="E40" s="201">
        <v>0</v>
      </c>
      <c r="F40" s="177"/>
      <c r="G40" s="178"/>
      <c r="H40" s="179"/>
      <c r="I40" s="180"/>
      <c r="J40" s="179"/>
      <c r="K40" s="180"/>
      <c r="M40" s="175" t="s">
        <v>89</v>
      </c>
      <c r="O40" s="175"/>
      <c r="Q40" s="165"/>
    </row>
    <row r="41" spans="1:82" x14ac:dyDescent="0.2">
      <c r="A41" s="173"/>
      <c r="B41" s="174"/>
      <c r="C41" s="228" t="s">
        <v>116</v>
      </c>
      <c r="D41" s="227"/>
      <c r="E41" s="201">
        <v>80.388000000000005</v>
      </c>
      <c r="F41" s="177"/>
      <c r="G41" s="178"/>
      <c r="H41" s="179"/>
      <c r="I41" s="180"/>
      <c r="J41" s="179"/>
      <c r="K41" s="180"/>
      <c r="M41" s="175" t="s">
        <v>116</v>
      </c>
      <c r="O41" s="175"/>
      <c r="Q41" s="165"/>
    </row>
    <row r="42" spans="1:82" x14ac:dyDescent="0.2">
      <c r="A42" s="173"/>
      <c r="B42" s="174"/>
      <c r="C42" s="228" t="s">
        <v>117</v>
      </c>
      <c r="D42" s="227"/>
      <c r="E42" s="201">
        <v>240.1</v>
      </c>
      <c r="F42" s="177"/>
      <c r="G42" s="178"/>
      <c r="H42" s="179"/>
      <c r="I42" s="180"/>
      <c r="J42" s="179"/>
      <c r="K42" s="180"/>
      <c r="M42" s="175" t="s">
        <v>117</v>
      </c>
      <c r="O42" s="175"/>
      <c r="Q42" s="165"/>
    </row>
    <row r="43" spans="1:82" x14ac:dyDescent="0.2">
      <c r="A43" s="173"/>
      <c r="B43" s="174"/>
      <c r="C43" s="228" t="s">
        <v>92</v>
      </c>
      <c r="D43" s="227"/>
      <c r="E43" s="201">
        <v>320.488</v>
      </c>
      <c r="F43" s="177"/>
      <c r="G43" s="178"/>
      <c r="H43" s="179"/>
      <c r="I43" s="180"/>
      <c r="J43" s="179"/>
      <c r="K43" s="180"/>
      <c r="M43" s="175" t="s">
        <v>92</v>
      </c>
      <c r="O43" s="175"/>
      <c r="Q43" s="165"/>
    </row>
    <row r="44" spans="1:82" x14ac:dyDescent="0.2">
      <c r="A44" s="173"/>
      <c r="B44" s="174"/>
      <c r="C44" s="226" t="s">
        <v>118</v>
      </c>
      <c r="D44" s="227"/>
      <c r="E44" s="176">
        <v>-320.488</v>
      </c>
      <c r="F44" s="177"/>
      <c r="G44" s="178"/>
      <c r="H44" s="179"/>
      <c r="I44" s="180"/>
      <c r="J44" s="179"/>
      <c r="K44" s="180"/>
      <c r="M44" s="202">
        <v>-320488</v>
      </c>
      <c r="O44" s="175"/>
      <c r="Q44" s="165"/>
    </row>
    <row r="45" spans="1:82" x14ac:dyDescent="0.2">
      <c r="A45" s="173"/>
      <c r="B45" s="174"/>
      <c r="C45" s="226" t="s">
        <v>119</v>
      </c>
      <c r="D45" s="227"/>
      <c r="E45" s="176">
        <v>-47.774999999999999</v>
      </c>
      <c r="F45" s="177"/>
      <c r="G45" s="178"/>
      <c r="H45" s="179"/>
      <c r="I45" s="180"/>
      <c r="J45" s="179"/>
      <c r="K45" s="180"/>
      <c r="M45" s="175" t="s">
        <v>119</v>
      </c>
      <c r="O45" s="175"/>
      <c r="Q45" s="165"/>
    </row>
    <row r="46" spans="1:82" x14ac:dyDescent="0.2">
      <c r="A46" s="166">
        <v>10</v>
      </c>
      <c r="B46" s="167" t="s">
        <v>120</v>
      </c>
      <c r="C46" s="168" t="s">
        <v>121</v>
      </c>
      <c r="D46" s="169" t="s">
        <v>122</v>
      </c>
      <c r="E46" s="170">
        <v>118.92</v>
      </c>
      <c r="F46" s="170"/>
      <c r="G46" s="171">
        <f>E46*F46</f>
        <v>0</v>
      </c>
      <c r="H46" s="172">
        <v>0</v>
      </c>
      <c r="I46" s="172">
        <f>E46*H46</f>
        <v>0</v>
      </c>
      <c r="J46" s="172">
        <v>0</v>
      </c>
      <c r="K46" s="172">
        <f>E46*J46</f>
        <v>0</v>
      </c>
      <c r="Q46" s="165">
        <v>2</v>
      </c>
      <c r="AA46" s="142">
        <v>1</v>
      </c>
      <c r="AB46" s="142">
        <v>1</v>
      </c>
      <c r="AC46" s="142">
        <v>1</v>
      </c>
      <c r="BB46" s="142">
        <v>1</v>
      </c>
      <c r="BC46" s="142">
        <f>IF(BB46=1,G46,0)</f>
        <v>0</v>
      </c>
      <c r="BD46" s="142">
        <f>IF(BB46=2,G46,0)</f>
        <v>0</v>
      </c>
      <c r="BE46" s="142">
        <f>IF(BB46=3,G46,0)</f>
        <v>0</v>
      </c>
      <c r="BF46" s="142">
        <f>IF(BB46=4,G46,0)</f>
        <v>0</v>
      </c>
      <c r="BG46" s="142">
        <f>IF(BB46=5,G46,0)</f>
        <v>0</v>
      </c>
      <c r="CA46" s="142">
        <v>1</v>
      </c>
      <c r="CB46" s="142">
        <v>1</v>
      </c>
      <c r="CC46" s="165"/>
      <c r="CD46" s="165"/>
    </row>
    <row r="47" spans="1:82" x14ac:dyDescent="0.2">
      <c r="A47" s="173"/>
      <c r="B47" s="174"/>
      <c r="C47" s="226" t="s">
        <v>123</v>
      </c>
      <c r="D47" s="227"/>
      <c r="E47" s="176">
        <v>0</v>
      </c>
      <c r="F47" s="177"/>
      <c r="G47" s="178"/>
      <c r="H47" s="179"/>
      <c r="I47" s="180"/>
      <c r="J47" s="179"/>
      <c r="K47" s="180"/>
      <c r="M47" s="175" t="s">
        <v>123</v>
      </c>
      <c r="O47" s="175"/>
      <c r="Q47" s="165"/>
    </row>
    <row r="48" spans="1:82" x14ac:dyDescent="0.2">
      <c r="A48" s="173"/>
      <c r="B48" s="174"/>
      <c r="C48" s="228" t="s">
        <v>89</v>
      </c>
      <c r="D48" s="227"/>
      <c r="E48" s="201">
        <v>0</v>
      </c>
      <c r="F48" s="177"/>
      <c r="G48" s="178"/>
      <c r="H48" s="179"/>
      <c r="I48" s="180"/>
      <c r="J48" s="179"/>
      <c r="K48" s="180"/>
      <c r="M48" s="175" t="s">
        <v>89</v>
      </c>
      <c r="O48" s="175"/>
      <c r="Q48" s="165"/>
    </row>
    <row r="49" spans="1:82" x14ac:dyDescent="0.2">
      <c r="A49" s="173"/>
      <c r="B49" s="174"/>
      <c r="C49" s="228" t="s">
        <v>124</v>
      </c>
      <c r="D49" s="227"/>
      <c r="E49" s="201">
        <v>25.08</v>
      </c>
      <c r="F49" s="177"/>
      <c r="G49" s="178"/>
      <c r="H49" s="179"/>
      <c r="I49" s="180"/>
      <c r="J49" s="179"/>
      <c r="K49" s="180"/>
      <c r="M49" s="175" t="s">
        <v>124</v>
      </c>
      <c r="O49" s="175"/>
      <c r="Q49" s="165"/>
    </row>
    <row r="50" spans="1:82" x14ac:dyDescent="0.2">
      <c r="A50" s="173"/>
      <c r="B50" s="174"/>
      <c r="C50" s="228" t="s">
        <v>125</v>
      </c>
      <c r="D50" s="227"/>
      <c r="E50" s="201">
        <v>93.84</v>
      </c>
      <c r="F50" s="177"/>
      <c r="G50" s="178"/>
      <c r="H50" s="179"/>
      <c r="I50" s="180"/>
      <c r="J50" s="179"/>
      <c r="K50" s="180"/>
      <c r="M50" s="175" t="s">
        <v>125</v>
      </c>
      <c r="O50" s="175"/>
      <c r="Q50" s="165"/>
    </row>
    <row r="51" spans="1:82" x14ac:dyDescent="0.2">
      <c r="A51" s="173"/>
      <c r="B51" s="174"/>
      <c r="C51" s="228" t="s">
        <v>92</v>
      </c>
      <c r="D51" s="227"/>
      <c r="E51" s="201">
        <v>118.92</v>
      </c>
      <c r="F51" s="177"/>
      <c r="G51" s="178"/>
      <c r="H51" s="179"/>
      <c r="I51" s="180"/>
      <c r="J51" s="179"/>
      <c r="K51" s="180"/>
      <c r="M51" s="175" t="s">
        <v>92</v>
      </c>
      <c r="O51" s="175"/>
      <c r="Q51" s="165"/>
    </row>
    <row r="52" spans="1:82" x14ac:dyDescent="0.2">
      <c r="A52" s="173"/>
      <c r="B52" s="174"/>
      <c r="C52" s="226" t="s">
        <v>126</v>
      </c>
      <c r="D52" s="227"/>
      <c r="E52" s="176">
        <v>118.92</v>
      </c>
      <c r="F52" s="177"/>
      <c r="G52" s="178"/>
      <c r="H52" s="179"/>
      <c r="I52" s="180"/>
      <c r="J52" s="179"/>
      <c r="K52" s="180"/>
      <c r="M52" s="175" t="s">
        <v>126</v>
      </c>
      <c r="O52" s="175"/>
      <c r="Q52" s="165"/>
    </row>
    <row r="53" spans="1:82" x14ac:dyDescent="0.2">
      <c r="A53" s="181"/>
      <c r="B53" s="182" t="s">
        <v>80</v>
      </c>
      <c r="C53" s="183" t="str">
        <f>CONCATENATE(B7," ",C7)</f>
        <v>1 Zemní práce</v>
      </c>
      <c r="D53" s="184"/>
      <c r="E53" s="185"/>
      <c r="F53" s="186"/>
      <c r="G53" s="187">
        <f>SUM(G7:G52)</f>
        <v>0</v>
      </c>
      <c r="H53" s="188"/>
      <c r="I53" s="189">
        <f>SUM(I7:I52)</f>
        <v>0</v>
      </c>
      <c r="J53" s="188"/>
      <c r="K53" s="189">
        <f>SUM(K7:K52)</f>
        <v>0</v>
      </c>
      <c r="Q53" s="165">
        <v>4</v>
      </c>
      <c r="BC53" s="190">
        <f>SUM(BC7:BC52)</f>
        <v>0</v>
      </c>
      <c r="BD53" s="190">
        <f>SUM(BD7:BD52)</f>
        <v>0</v>
      </c>
      <c r="BE53" s="190">
        <f>SUM(BE7:BE52)</f>
        <v>0</v>
      </c>
      <c r="BF53" s="190">
        <f>SUM(BF7:BF52)</f>
        <v>0</v>
      </c>
      <c r="BG53" s="190">
        <f>SUM(BG7:BG52)</f>
        <v>0</v>
      </c>
    </row>
    <row r="54" spans="1:82" x14ac:dyDescent="0.2">
      <c r="A54" s="157" t="s">
        <v>77</v>
      </c>
      <c r="B54" s="158" t="s">
        <v>127</v>
      </c>
      <c r="C54" s="159" t="s">
        <v>128</v>
      </c>
      <c r="D54" s="160"/>
      <c r="E54" s="161"/>
      <c r="F54" s="161"/>
      <c r="G54" s="162"/>
      <c r="H54" s="163"/>
      <c r="I54" s="164"/>
      <c r="J54" s="163"/>
      <c r="K54" s="164"/>
      <c r="Q54" s="165">
        <v>1</v>
      </c>
    </row>
    <row r="55" spans="1:82" x14ac:dyDescent="0.2">
      <c r="A55" s="166">
        <v>11</v>
      </c>
      <c r="B55" s="167" t="s">
        <v>129</v>
      </c>
      <c r="C55" s="168" t="s">
        <v>130</v>
      </c>
      <c r="D55" s="169" t="s">
        <v>87</v>
      </c>
      <c r="E55" s="170">
        <v>44.411999999999999</v>
      </c>
      <c r="F55" s="170"/>
      <c r="G55" s="171">
        <f>E55*F55</f>
        <v>0</v>
      </c>
      <c r="H55" s="172">
        <v>2.59795</v>
      </c>
      <c r="I55" s="172">
        <f>E55*H55</f>
        <v>115.38015539999999</v>
      </c>
      <c r="J55" s="172">
        <v>0</v>
      </c>
      <c r="K55" s="172">
        <f>E55*J55</f>
        <v>0</v>
      </c>
      <c r="Q55" s="165">
        <v>2</v>
      </c>
      <c r="AA55" s="142">
        <v>1</v>
      </c>
      <c r="AB55" s="142">
        <v>1</v>
      </c>
      <c r="AC55" s="142">
        <v>1</v>
      </c>
      <c r="BB55" s="142">
        <v>1</v>
      </c>
      <c r="BC55" s="142">
        <f>IF(BB55=1,G55,0)</f>
        <v>0</v>
      </c>
      <c r="BD55" s="142">
        <f>IF(BB55=2,G55,0)</f>
        <v>0</v>
      </c>
      <c r="BE55" s="142">
        <f>IF(BB55=3,G55,0)</f>
        <v>0</v>
      </c>
      <c r="BF55" s="142">
        <f>IF(BB55=4,G55,0)</f>
        <v>0</v>
      </c>
      <c r="BG55" s="142">
        <f>IF(BB55=5,G55,0)</f>
        <v>0</v>
      </c>
      <c r="CA55" s="142">
        <v>1</v>
      </c>
      <c r="CB55" s="142">
        <v>1</v>
      </c>
      <c r="CC55" s="165"/>
      <c r="CD55" s="165"/>
    </row>
    <row r="56" spans="1:82" x14ac:dyDescent="0.2">
      <c r="A56" s="173"/>
      <c r="B56" s="174"/>
      <c r="C56" s="228" t="s">
        <v>89</v>
      </c>
      <c r="D56" s="227"/>
      <c r="E56" s="201">
        <v>0</v>
      </c>
      <c r="F56" s="177"/>
      <c r="G56" s="178"/>
      <c r="H56" s="179"/>
      <c r="I56" s="180"/>
      <c r="J56" s="179"/>
      <c r="K56" s="180"/>
      <c r="M56" s="175" t="s">
        <v>89</v>
      </c>
      <c r="O56" s="175"/>
      <c r="Q56" s="165"/>
    </row>
    <row r="57" spans="1:82" x14ac:dyDescent="0.2">
      <c r="A57" s="173"/>
      <c r="B57" s="174"/>
      <c r="C57" s="228" t="s">
        <v>131</v>
      </c>
      <c r="D57" s="227"/>
      <c r="E57" s="201">
        <v>22.33</v>
      </c>
      <c r="F57" s="177"/>
      <c r="G57" s="178"/>
      <c r="H57" s="179"/>
      <c r="I57" s="180"/>
      <c r="J57" s="179"/>
      <c r="K57" s="180"/>
      <c r="M57" s="175" t="s">
        <v>131</v>
      </c>
      <c r="O57" s="175"/>
      <c r="Q57" s="165"/>
    </row>
    <row r="58" spans="1:82" x14ac:dyDescent="0.2">
      <c r="A58" s="173"/>
      <c r="B58" s="174"/>
      <c r="C58" s="228" t="s">
        <v>132</v>
      </c>
      <c r="D58" s="227"/>
      <c r="E58" s="201">
        <v>88.7</v>
      </c>
      <c r="F58" s="177"/>
      <c r="G58" s="178"/>
      <c r="H58" s="179"/>
      <c r="I58" s="180"/>
      <c r="J58" s="179"/>
      <c r="K58" s="180"/>
      <c r="M58" s="175" t="s">
        <v>132</v>
      </c>
      <c r="O58" s="175"/>
      <c r="Q58" s="165"/>
    </row>
    <row r="59" spans="1:82" x14ac:dyDescent="0.2">
      <c r="A59" s="173"/>
      <c r="B59" s="174"/>
      <c r="C59" s="228" t="s">
        <v>92</v>
      </c>
      <c r="D59" s="227"/>
      <c r="E59" s="201">
        <v>111.03</v>
      </c>
      <c r="F59" s="177"/>
      <c r="G59" s="178"/>
      <c r="H59" s="179"/>
      <c r="I59" s="180"/>
      <c r="J59" s="179"/>
      <c r="K59" s="180"/>
      <c r="M59" s="175" t="s">
        <v>92</v>
      </c>
      <c r="O59" s="175"/>
      <c r="Q59" s="165"/>
    </row>
    <row r="60" spans="1:82" x14ac:dyDescent="0.2">
      <c r="A60" s="173"/>
      <c r="B60" s="174"/>
      <c r="C60" s="226" t="s">
        <v>133</v>
      </c>
      <c r="D60" s="227"/>
      <c r="E60" s="176">
        <v>44.411999999999999</v>
      </c>
      <c r="F60" s="177"/>
      <c r="G60" s="178"/>
      <c r="H60" s="179"/>
      <c r="I60" s="180"/>
      <c r="J60" s="179"/>
      <c r="K60" s="180"/>
      <c r="M60" s="175" t="s">
        <v>133</v>
      </c>
      <c r="O60" s="175"/>
      <c r="Q60" s="165"/>
    </row>
    <row r="61" spans="1:82" x14ac:dyDescent="0.2">
      <c r="A61" s="166">
        <v>12</v>
      </c>
      <c r="B61" s="167" t="s">
        <v>134</v>
      </c>
      <c r="C61" s="168" t="s">
        <v>135</v>
      </c>
      <c r="D61" s="169" t="s">
        <v>122</v>
      </c>
      <c r="E61" s="170">
        <v>17.16</v>
      </c>
      <c r="F61" s="170"/>
      <c r="G61" s="171">
        <f>E61*F61</f>
        <v>0</v>
      </c>
      <c r="H61" s="172">
        <v>3.925E-2</v>
      </c>
      <c r="I61" s="172">
        <f>E61*H61</f>
        <v>0.67352999999999996</v>
      </c>
      <c r="J61" s="172">
        <v>0</v>
      </c>
      <c r="K61" s="172">
        <f>E61*J61</f>
        <v>0</v>
      </c>
      <c r="Q61" s="165">
        <v>2</v>
      </c>
      <c r="AA61" s="142">
        <v>1</v>
      </c>
      <c r="AB61" s="142">
        <v>1</v>
      </c>
      <c r="AC61" s="142">
        <v>1</v>
      </c>
      <c r="BB61" s="142">
        <v>1</v>
      </c>
      <c r="BC61" s="142">
        <f>IF(BB61=1,G61,0)</f>
        <v>0</v>
      </c>
      <c r="BD61" s="142">
        <f>IF(BB61=2,G61,0)</f>
        <v>0</v>
      </c>
      <c r="BE61" s="142">
        <f>IF(BB61=3,G61,0)</f>
        <v>0</v>
      </c>
      <c r="BF61" s="142">
        <f>IF(BB61=4,G61,0)</f>
        <v>0</v>
      </c>
      <c r="BG61" s="142">
        <f>IF(BB61=5,G61,0)</f>
        <v>0</v>
      </c>
      <c r="CA61" s="142">
        <v>1</v>
      </c>
      <c r="CB61" s="142">
        <v>1</v>
      </c>
      <c r="CC61" s="165"/>
      <c r="CD61" s="165"/>
    </row>
    <row r="62" spans="1:82" x14ac:dyDescent="0.2">
      <c r="A62" s="173"/>
      <c r="B62" s="174"/>
      <c r="C62" s="228" t="s">
        <v>89</v>
      </c>
      <c r="D62" s="227"/>
      <c r="E62" s="201">
        <v>0</v>
      </c>
      <c r="F62" s="177"/>
      <c r="G62" s="178"/>
      <c r="H62" s="179"/>
      <c r="I62" s="180"/>
      <c r="J62" s="179"/>
      <c r="K62" s="180"/>
      <c r="M62" s="175" t="s">
        <v>89</v>
      </c>
      <c r="O62" s="175"/>
      <c r="Q62" s="165"/>
    </row>
    <row r="63" spans="1:82" x14ac:dyDescent="0.2">
      <c r="A63" s="173"/>
      <c r="B63" s="174"/>
      <c r="C63" s="228" t="s">
        <v>136</v>
      </c>
      <c r="D63" s="227"/>
      <c r="E63" s="201">
        <v>18.5</v>
      </c>
      <c r="F63" s="177"/>
      <c r="G63" s="178"/>
      <c r="H63" s="179"/>
      <c r="I63" s="180"/>
      <c r="J63" s="179"/>
      <c r="K63" s="180"/>
      <c r="M63" s="175" t="s">
        <v>136</v>
      </c>
      <c r="O63" s="175"/>
      <c r="Q63" s="165"/>
    </row>
    <row r="64" spans="1:82" x14ac:dyDescent="0.2">
      <c r="A64" s="173"/>
      <c r="B64" s="174"/>
      <c r="C64" s="228" t="s">
        <v>137</v>
      </c>
      <c r="D64" s="227"/>
      <c r="E64" s="201">
        <v>24.4</v>
      </c>
      <c r="F64" s="177"/>
      <c r="G64" s="178"/>
      <c r="H64" s="179"/>
      <c r="I64" s="180"/>
      <c r="J64" s="179"/>
      <c r="K64" s="180"/>
      <c r="M64" s="175" t="s">
        <v>137</v>
      </c>
      <c r="O64" s="175"/>
      <c r="Q64" s="165"/>
    </row>
    <row r="65" spans="1:82" x14ac:dyDescent="0.2">
      <c r="A65" s="173"/>
      <c r="B65" s="174"/>
      <c r="C65" s="228" t="s">
        <v>92</v>
      </c>
      <c r="D65" s="227"/>
      <c r="E65" s="201">
        <v>42.9</v>
      </c>
      <c r="F65" s="177"/>
      <c r="G65" s="178"/>
      <c r="H65" s="179"/>
      <c r="I65" s="180"/>
      <c r="J65" s="179"/>
      <c r="K65" s="180"/>
      <c r="M65" s="175" t="s">
        <v>92</v>
      </c>
      <c r="O65" s="175"/>
      <c r="Q65" s="165"/>
    </row>
    <row r="66" spans="1:82" x14ac:dyDescent="0.2">
      <c r="A66" s="173"/>
      <c r="B66" s="174"/>
      <c r="C66" s="226" t="s">
        <v>138</v>
      </c>
      <c r="D66" s="227"/>
      <c r="E66" s="176">
        <v>17.16</v>
      </c>
      <c r="F66" s="177"/>
      <c r="G66" s="178"/>
      <c r="H66" s="179"/>
      <c r="I66" s="180"/>
      <c r="J66" s="179"/>
      <c r="K66" s="180"/>
      <c r="M66" s="175" t="s">
        <v>138</v>
      </c>
      <c r="O66" s="175"/>
      <c r="Q66" s="165"/>
    </row>
    <row r="67" spans="1:82" x14ac:dyDescent="0.2">
      <c r="A67" s="166">
        <v>13</v>
      </c>
      <c r="B67" s="167" t="s">
        <v>139</v>
      </c>
      <c r="C67" s="168" t="s">
        <v>140</v>
      </c>
      <c r="D67" s="169" t="s">
        <v>122</v>
      </c>
      <c r="E67" s="170">
        <v>17.16</v>
      </c>
      <c r="F67" s="170"/>
      <c r="G67" s="171">
        <f>E67*F67</f>
        <v>0</v>
      </c>
      <c r="H67" s="172">
        <v>0</v>
      </c>
      <c r="I67" s="172">
        <f>E67*H67</f>
        <v>0</v>
      </c>
      <c r="J67" s="172">
        <v>0</v>
      </c>
      <c r="K67" s="172">
        <f>E67*J67</f>
        <v>0</v>
      </c>
      <c r="Q67" s="165">
        <v>2</v>
      </c>
      <c r="AA67" s="142">
        <v>1</v>
      </c>
      <c r="AB67" s="142">
        <v>1</v>
      </c>
      <c r="AC67" s="142">
        <v>1</v>
      </c>
      <c r="BB67" s="142">
        <v>1</v>
      </c>
      <c r="BC67" s="142">
        <f>IF(BB67=1,G67,0)</f>
        <v>0</v>
      </c>
      <c r="BD67" s="142">
        <f>IF(BB67=2,G67,0)</f>
        <v>0</v>
      </c>
      <c r="BE67" s="142">
        <f>IF(BB67=3,G67,0)</f>
        <v>0</v>
      </c>
      <c r="BF67" s="142">
        <f>IF(BB67=4,G67,0)</f>
        <v>0</v>
      </c>
      <c r="BG67" s="142">
        <f>IF(BB67=5,G67,0)</f>
        <v>0</v>
      </c>
      <c r="CA67" s="142">
        <v>1</v>
      </c>
      <c r="CB67" s="142">
        <v>1</v>
      </c>
      <c r="CC67" s="165"/>
      <c r="CD67" s="165"/>
    </row>
    <row r="68" spans="1:82" x14ac:dyDescent="0.2">
      <c r="A68" s="166">
        <v>14</v>
      </c>
      <c r="B68" s="167" t="s">
        <v>141</v>
      </c>
      <c r="C68" s="168" t="s">
        <v>142</v>
      </c>
      <c r="D68" s="169" t="s">
        <v>143</v>
      </c>
      <c r="E68" s="170">
        <v>3.7225000000000001</v>
      </c>
      <c r="F68" s="170"/>
      <c r="G68" s="171">
        <f>E68*F68</f>
        <v>0</v>
      </c>
      <c r="H68" s="172">
        <v>1.0217400000000001</v>
      </c>
      <c r="I68" s="172">
        <f>E68*H68</f>
        <v>3.8034271500000005</v>
      </c>
      <c r="J68" s="172">
        <v>0</v>
      </c>
      <c r="K68" s="172">
        <f>E68*J68</f>
        <v>0</v>
      </c>
      <c r="Q68" s="165">
        <v>2</v>
      </c>
      <c r="AA68" s="142">
        <v>1</v>
      </c>
      <c r="AB68" s="142">
        <v>1</v>
      </c>
      <c r="AC68" s="142">
        <v>1</v>
      </c>
      <c r="BB68" s="142">
        <v>1</v>
      </c>
      <c r="BC68" s="142">
        <f>IF(BB68=1,G68,0)</f>
        <v>0</v>
      </c>
      <c r="BD68" s="142">
        <f>IF(BB68=2,G68,0)</f>
        <v>0</v>
      </c>
      <c r="BE68" s="142">
        <f>IF(BB68=3,G68,0)</f>
        <v>0</v>
      </c>
      <c r="BF68" s="142">
        <f>IF(BB68=4,G68,0)</f>
        <v>0</v>
      </c>
      <c r="BG68" s="142">
        <f>IF(BB68=5,G68,0)</f>
        <v>0</v>
      </c>
      <c r="CA68" s="142">
        <v>1</v>
      </c>
      <c r="CB68" s="142">
        <v>1</v>
      </c>
      <c r="CC68" s="165"/>
      <c r="CD68" s="165"/>
    </row>
    <row r="69" spans="1:82" x14ac:dyDescent="0.2">
      <c r="A69" s="173"/>
      <c r="B69" s="174"/>
      <c r="C69" s="226" t="s">
        <v>144</v>
      </c>
      <c r="D69" s="227"/>
      <c r="E69" s="176">
        <v>3.556</v>
      </c>
      <c r="F69" s="177"/>
      <c r="G69" s="178"/>
      <c r="H69" s="179"/>
      <c r="I69" s="180"/>
      <c r="J69" s="179"/>
      <c r="K69" s="180"/>
      <c r="M69" s="175" t="s">
        <v>144</v>
      </c>
      <c r="O69" s="175"/>
      <c r="Q69" s="165"/>
    </row>
    <row r="70" spans="1:82" x14ac:dyDescent="0.2">
      <c r="A70" s="173"/>
      <c r="B70" s="174"/>
      <c r="C70" s="226" t="s">
        <v>145</v>
      </c>
      <c r="D70" s="227"/>
      <c r="E70" s="176">
        <v>0.16650000000000001</v>
      </c>
      <c r="F70" s="177"/>
      <c r="G70" s="178"/>
      <c r="H70" s="179"/>
      <c r="I70" s="180"/>
      <c r="J70" s="179"/>
      <c r="K70" s="180"/>
      <c r="M70" s="175" t="s">
        <v>145</v>
      </c>
      <c r="O70" s="175"/>
      <c r="Q70" s="165"/>
    </row>
    <row r="71" spans="1:82" x14ac:dyDescent="0.2">
      <c r="A71" s="166">
        <v>15</v>
      </c>
      <c r="B71" s="167" t="s">
        <v>146</v>
      </c>
      <c r="C71" s="168" t="s">
        <v>147</v>
      </c>
      <c r="D71" s="169" t="s">
        <v>87</v>
      </c>
      <c r="E71" s="170">
        <v>73.761399999999995</v>
      </c>
      <c r="F71" s="170"/>
      <c r="G71" s="171">
        <f>E71*F71</f>
        <v>0</v>
      </c>
      <c r="H71" s="172">
        <v>2.5249999999999999</v>
      </c>
      <c r="I71" s="172">
        <f>E71*H71</f>
        <v>186.24753499999997</v>
      </c>
      <c r="J71" s="172">
        <v>0</v>
      </c>
      <c r="K71" s="172">
        <f>E71*J71</f>
        <v>0</v>
      </c>
      <c r="Q71" s="165">
        <v>2</v>
      </c>
      <c r="AA71" s="142">
        <v>1</v>
      </c>
      <c r="AB71" s="142">
        <v>1</v>
      </c>
      <c r="AC71" s="142">
        <v>1</v>
      </c>
      <c r="BB71" s="142">
        <v>1</v>
      </c>
      <c r="BC71" s="142">
        <f>IF(BB71=1,G71,0)</f>
        <v>0</v>
      </c>
      <c r="BD71" s="142">
        <f>IF(BB71=2,G71,0)</f>
        <v>0</v>
      </c>
      <c r="BE71" s="142">
        <f>IF(BB71=3,G71,0)</f>
        <v>0</v>
      </c>
      <c r="BF71" s="142">
        <f>IF(BB71=4,G71,0)</f>
        <v>0</v>
      </c>
      <c r="BG71" s="142">
        <f>IF(BB71=5,G71,0)</f>
        <v>0</v>
      </c>
      <c r="CA71" s="142">
        <v>1</v>
      </c>
      <c r="CB71" s="142">
        <v>1</v>
      </c>
      <c r="CC71" s="165"/>
      <c r="CD71" s="165"/>
    </row>
    <row r="72" spans="1:82" x14ac:dyDescent="0.2">
      <c r="A72" s="173"/>
      <c r="B72" s="174"/>
      <c r="C72" s="228" t="s">
        <v>89</v>
      </c>
      <c r="D72" s="227"/>
      <c r="E72" s="201">
        <v>0</v>
      </c>
      <c r="F72" s="177"/>
      <c r="G72" s="178"/>
      <c r="H72" s="179"/>
      <c r="I72" s="180"/>
      <c r="J72" s="179"/>
      <c r="K72" s="180"/>
      <c r="M72" s="175" t="s">
        <v>89</v>
      </c>
      <c r="O72" s="175"/>
      <c r="Q72" s="165"/>
    </row>
    <row r="73" spans="1:82" ht="33.75" x14ac:dyDescent="0.2">
      <c r="A73" s="173"/>
      <c r="B73" s="174"/>
      <c r="C73" s="228" t="s">
        <v>148</v>
      </c>
      <c r="D73" s="227"/>
      <c r="E73" s="201">
        <v>19.039000000000001</v>
      </c>
      <c r="F73" s="177"/>
      <c r="G73" s="178"/>
      <c r="H73" s="179"/>
      <c r="I73" s="180"/>
      <c r="J73" s="179"/>
      <c r="K73" s="180"/>
      <c r="M73" s="175" t="s">
        <v>148</v>
      </c>
      <c r="O73" s="175"/>
      <c r="Q73" s="165"/>
    </row>
    <row r="74" spans="1:82" ht="22.5" x14ac:dyDescent="0.2">
      <c r="A74" s="173"/>
      <c r="B74" s="174"/>
      <c r="C74" s="228" t="s">
        <v>149</v>
      </c>
      <c r="D74" s="227"/>
      <c r="E74" s="201">
        <v>42.18</v>
      </c>
      <c r="F74" s="177"/>
      <c r="G74" s="178"/>
      <c r="H74" s="179"/>
      <c r="I74" s="180"/>
      <c r="J74" s="179"/>
      <c r="K74" s="180"/>
      <c r="M74" s="175" t="s">
        <v>149</v>
      </c>
      <c r="O74" s="175"/>
      <c r="Q74" s="165"/>
    </row>
    <row r="75" spans="1:82" x14ac:dyDescent="0.2">
      <c r="A75" s="173"/>
      <c r="B75" s="174"/>
      <c r="C75" s="228" t="s">
        <v>150</v>
      </c>
      <c r="D75" s="227"/>
      <c r="E75" s="201">
        <v>12.542400000000001</v>
      </c>
      <c r="F75" s="177"/>
      <c r="G75" s="178"/>
      <c r="H75" s="179"/>
      <c r="I75" s="180"/>
      <c r="J75" s="179"/>
      <c r="K75" s="180"/>
      <c r="M75" s="175" t="s">
        <v>150</v>
      </c>
      <c r="O75" s="175"/>
      <c r="Q75" s="165"/>
    </row>
    <row r="76" spans="1:82" x14ac:dyDescent="0.2">
      <c r="A76" s="173"/>
      <c r="B76" s="174"/>
      <c r="C76" s="228" t="s">
        <v>92</v>
      </c>
      <c r="D76" s="227"/>
      <c r="E76" s="201">
        <v>73.761400000000009</v>
      </c>
      <c r="F76" s="177"/>
      <c r="G76" s="178"/>
      <c r="H76" s="179"/>
      <c r="I76" s="180"/>
      <c r="J76" s="179"/>
      <c r="K76" s="180"/>
      <c r="M76" s="175" t="s">
        <v>92</v>
      </c>
      <c r="O76" s="175"/>
      <c r="Q76" s="165"/>
    </row>
    <row r="77" spans="1:82" x14ac:dyDescent="0.2">
      <c r="A77" s="173"/>
      <c r="B77" s="174"/>
      <c r="C77" s="226" t="s">
        <v>151</v>
      </c>
      <c r="D77" s="227"/>
      <c r="E77" s="176">
        <v>73.761399999999995</v>
      </c>
      <c r="F77" s="177"/>
      <c r="G77" s="178"/>
      <c r="H77" s="179"/>
      <c r="I77" s="180"/>
      <c r="J77" s="179"/>
      <c r="K77" s="180"/>
      <c r="M77" s="202">
        <v>737614</v>
      </c>
      <c r="O77" s="175"/>
      <c r="Q77" s="165"/>
    </row>
    <row r="78" spans="1:82" x14ac:dyDescent="0.2">
      <c r="A78" s="166">
        <v>16</v>
      </c>
      <c r="B78" s="167" t="s">
        <v>152</v>
      </c>
      <c r="C78" s="168" t="s">
        <v>153</v>
      </c>
      <c r="D78" s="169" t="s">
        <v>122</v>
      </c>
      <c r="E78" s="170">
        <v>44.89</v>
      </c>
      <c r="F78" s="170"/>
      <c r="G78" s="171">
        <f>E78*F78</f>
        <v>0</v>
      </c>
      <c r="H78" s="172">
        <v>4.0099999999999997E-2</v>
      </c>
      <c r="I78" s="172">
        <f>E78*H78</f>
        <v>1.8000889999999998</v>
      </c>
      <c r="J78" s="172">
        <v>0</v>
      </c>
      <c r="K78" s="172">
        <f>E78*J78</f>
        <v>0</v>
      </c>
      <c r="Q78" s="165">
        <v>2</v>
      </c>
      <c r="AA78" s="142">
        <v>1</v>
      </c>
      <c r="AB78" s="142">
        <v>1</v>
      </c>
      <c r="AC78" s="142">
        <v>1</v>
      </c>
      <c r="BB78" s="142">
        <v>1</v>
      </c>
      <c r="BC78" s="142">
        <f>IF(BB78=1,G78,0)</f>
        <v>0</v>
      </c>
      <c r="BD78" s="142">
        <f>IF(BB78=2,G78,0)</f>
        <v>0</v>
      </c>
      <c r="BE78" s="142">
        <f>IF(BB78=3,G78,0)</f>
        <v>0</v>
      </c>
      <c r="BF78" s="142">
        <f>IF(BB78=4,G78,0)</f>
        <v>0</v>
      </c>
      <c r="BG78" s="142">
        <f>IF(BB78=5,G78,0)</f>
        <v>0</v>
      </c>
      <c r="CA78" s="142">
        <v>1</v>
      </c>
      <c r="CB78" s="142">
        <v>1</v>
      </c>
      <c r="CC78" s="165"/>
      <c r="CD78" s="165"/>
    </row>
    <row r="79" spans="1:82" x14ac:dyDescent="0.2">
      <c r="A79" s="173"/>
      <c r="B79" s="174"/>
      <c r="C79" s="226" t="s">
        <v>154</v>
      </c>
      <c r="D79" s="227"/>
      <c r="E79" s="176">
        <v>44.89</v>
      </c>
      <c r="F79" s="177"/>
      <c r="G79" s="178"/>
      <c r="H79" s="179"/>
      <c r="I79" s="180"/>
      <c r="J79" s="179"/>
      <c r="K79" s="180"/>
      <c r="M79" s="175" t="s">
        <v>154</v>
      </c>
      <c r="O79" s="175"/>
      <c r="Q79" s="165"/>
    </row>
    <row r="80" spans="1:82" x14ac:dyDescent="0.2">
      <c r="A80" s="166">
        <v>17</v>
      </c>
      <c r="B80" s="167" t="s">
        <v>155</v>
      </c>
      <c r="C80" s="168" t="s">
        <v>156</v>
      </c>
      <c r="D80" s="169" t="s">
        <v>122</v>
      </c>
      <c r="E80" s="170">
        <v>44.89</v>
      </c>
      <c r="F80" s="170"/>
      <c r="G80" s="171">
        <f>E80*F80</f>
        <v>0</v>
      </c>
      <c r="H80" s="172">
        <v>0</v>
      </c>
      <c r="I80" s="172">
        <f>E80*H80</f>
        <v>0</v>
      </c>
      <c r="J80" s="172">
        <v>0</v>
      </c>
      <c r="K80" s="172">
        <f>E80*J80</f>
        <v>0</v>
      </c>
      <c r="Q80" s="165">
        <v>2</v>
      </c>
      <c r="AA80" s="142">
        <v>1</v>
      </c>
      <c r="AB80" s="142">
        <v>1</v>
      </c>
      <c r="AC80" s="142">
        <v>1</v>
      </c>
      <c r="BB80" s="142">
        <v>1</v>
      </c>
      <c r="BC80" s="142">
        <f>IF(BB80=1,G80,0)</f>
        <v>0</v>
      </c>
      <c r="BD80" s="142">
        <f>IF(BB80=2,G80,0)</f>
        <v>0</v>
      </c>
      <c r="BE80" s="142">
        <f>IF(BB80=3,G80,0)</f>
        <v>0</v>
      </c>
      <c r="BF80" s="142">
        <f>IF(BB80=4,G80,0)</f>
        <v>0</v>
      </c>
      <c r="BG80" s="142">
        <f>IF(BB80=5,G80,0)</f>
        <v>0</v>
      </c>
      <c r="CA80" s="142">
        <v>1</v>
      </c>
      <c r="CB80" s="142">
        <v>1</v>
      </c>
      <c r="CC80" s="165"/>
      <c r="CD80" s="165"/>
    </row>
    <row r="81" spans="1:82" x14ac:dyDescent="0.2">
      <c r="A81" s="166">
        <v>18</v>
      </c>
      <c r="B81" s="167" t="s">
        <v>157</v>
      </c>
      <c r="C81" s="168" t="s">
        <v>158</v>
      </c>
      <c r="D81" s="169" t="s">
        <v>122</v>
      </c>
      <c r="E81" s="170">
        <v>277.76</v>
      </c>
      <c r="F81" s="170"/>
      <c r="G81" s="171">
        <f>E81*F81</f>
        <v>0</v>
      </c>
      <c r="H81" s="172">
        <v>3.9350000000000003E-2</v>
      </c>
      <c r="I81" s="172">
        <f>E81*H81</f>
        <v>10.929856000000001</v>
      </c>
      <c r="J81" s="172">
        <v>0</v>
      </c>
      <c r="K81" s="172">
        <f>E81*J81</f>
        <v>0</v>
      </c>
      <c r="Q81" s="165">
        <v>2</v>
      </c>
      <c r="AA81" s="142">
        <v>1</v>
      </c>
      <c r="AB81" s="142">
        <v>1</v>
      </c>
      <c r="AC81" s="142">
        <v>1</v>
      </c>
      <c r="BB81" s="142">
        <v>1</v>
      </c>
      <c r="BC81" s="142">
        <f>IF(BB81=1,G81,0)</f>
        <v>0</v>
      </c>
      <c r="BD81" s="142">
        <f>IF(BB81=2,G81,0)</f>
        <v>0</v>
      </c>
      <c r="BE81" s="142">
        <f>IF(BB81=3,G81,0)</f>
        <v>0</v>
      </c>
      <c r="BF81" s="142">
        <f>IF(BB81=4,G81,0)</f>
        <v>0</v>
      </c>
      <c r="BG81" s="142">
        <f>IF(BB81=5,G81,0)</f>
        <v>0</v>
      </c>
      <c r="CA81" s="142">
        <v>1</v>
      </c>
      <c r="CB81" s="142">
        <v>1</v>
      </c>
      <c r="CC81" s="165"/>
      <c r="CD81" s="165"/>
    </row>
    <row r="82" spans="1:82" x14ac:dyDescent="0.2">
      <c r="A82" s="173"/>
      <c r="B82" s="174"/>
      <c r="C82" s="228" t="s">
        <v>89</v>
      </c>
      <c r="D82" s="227"/>
      <c r="E82" s="201">
        <v>0</v>
      </c>
      <c r="F82" s="177"/>
      <c r="G82" s="178"/>
      <c r="H82" s="179"/>
      <c r="I82" s="180"/>
      <c r="J82" s="179"/>
      <c r="K82" s="180"/>
      <c r="M82" s="175" t="s">
        <v>89</v>
      </c>
      <c r="O82" s="175"/>
      <c r="Q82" s="165"/>
    </row>
    <row r="83" spans="1:82" ht="33.75" x14ac:dyDescent="0.2">
      <c r="A83" s="173"/>
      <c r="B83" s="174"/>
      <c r="C83" s="228" t="s">
        <v>159</v>
      </c>
      <c r="D83" s="227"/>
      <c r="E83" s="201">
        <v>86.938000000000002</v>
      </c>
      <c r="F83" s="177"/>
      <c r="G83" s="178"/>
      <c r="H83" s="179"/>
      <c r="I83" s="180"/>
      <c r="J83" s="179"/>
      <c r="K83" s="180"/>
      <c r="M83" s="175" t="s">
        <v>159</v>
      </c>
      <c r="O83" s="175"/>
      <c r="Q83" s="165"/>
    </row>
    <row r="84" spans="1:82" x14ac:dyDescent="0.2">
      <c r="A84" s="173"/>
      <c r="B84" s="174"/>
      <c r="C84" s="228" t="s">
        <v>160</v>
      </c>
      <c r="D84" s="227"/>
      <c r="E84" s="201">
        <v>99.012</v>
      </c>
      <c r="F84" s="177"/>
      <c r="G84" s="178"/>
      <c r="H84" s="179"/>
      <c r="I84" s="180"/>
      <c r="J84" s="179"/>
      <c r="K84" s="180"/>
      <c r="M84" s="175" t="s">
        <v>160</v>
      </c>
      <c r="O84" s="175"/>
      <c r="Q84" s="165"/>
    </row>
    <row r="85" spans="1:82" x14ac:dyDescent="0.2">
      <c r="A85" s="173"/>
      <c r="B85" s="174"/>
      <c r="C85" s="228" t="s">
        <v>161</v>
      </c>
      <c r="D85" s="227"/>
      <c r="E85" s="201">
        <v>41.808</v>
      </c>
      <c r="F85" s="177"/>
      <c r="G85" s="178"/>
      <c r="H85" s="179"/>
      <c r="I85" s="180"/>
      <c r="J85" s="179"/>
      <c r="K85" s="180"/>
      <c r="M85" s="175" t="s">
        <v>161</v>
      </c>
      <c r="O85" s="175"/>
      <c r="Q85" s="165"/>
    </row>
    <row r="86" spans="1:82" x14ac:dyDescent="0.2">
      <c r="A86" s="173"/>
      <c r="B86" s="174"/>
      <c r="C86" s="228" t="s">
        <v>92</v>
      </c>
      <c r="D86" s="227"/>
      <c r="E86" s="201">
        <v>227.75799999999998</v>
      </c>
      <c r="F86" s="177"/>
      <c r="G86" s="178"/>
      <c r="H86" s="179"/>
      <c r="I86" s="180"/>
      <c r="J86" s="179"/>
      <c r="K86" s="180"/>
      <c r="M86" s="175" t="s">
        <v>92</v>
      </c>
      <c r="O86" s="175"/>
      <c r="Q86" s="165"/>
    </row>
    <row r="87" spans="1:82" x14ac:dyDescent="0.2">
      <c r="A87" s="173"/>
      <c r="B87" s="174"/>
      <c r="C87" s="226" t="s">
        <v>162</v>
      </c>
      <c r="D87" s="227"/>
      <c r="E87" s="176">
        <v>277.76</v>
      </c>
      <c r="F87" s="177"/>
      <c r="G87" s="178"/>
      <c r="H87" s="179"/>
      <c r="I87" s="180"/>
      <c r="J87" s="179"/>
      <c r="K87" s="180"/>
      <c r="M87" s="175" t="s">
        <v>162</v>
      </c>
      <c r="O87" s="175"/>
      <c r="Q87" s="165"/>
    </row>
    <row r="88" spans="1:82" x14ac:dyDescent="0.2">
      <c r="A88" s="166">
        <v>19</v>
      </c>
      <c r="B88" s="167" t="s">
        <v>163</v>
      </c>
      <c r="C88" s="168" t="s">
        <v>164</v>
      </c>
      <c r="D88" s="169" t="s">
        <v>122</v>
      </c>
      <c r="E88" s="170">
        <v>277.76</v>
      </c>
      <c r="F88" s="170"/>
      <c r="G88" s="171">
        <f>E88*F88</f>
        <v>0</v>
      </c>
      <c r="H88" s="172">
        <v>0</v>
      </c>
      <c r="I88" s="172">
        <f>E88*H88</f>
        <v>0</v>
      </c>
      <c r="J88" s="172">
        <v>0</v>
      </c>
      <c r="K88" s="172">
        <f>E88*J88</f>
        <v>0</v>
      </c>
      <c r="Q88" s="165">
        <v>2</v>
      </c>
      <c r="AA88" s="142">
        <v>1</v>
      </c>
      <c r="AB88" s="142">
        <v>1</v>
      </c>
      <c r="AC88" s="142">
        <v>1</v>
      </c>
      <c r="BB88" s="142">
        <v>1</v>
      </c>
      <c r="BC88" s="142">
        <f>IF(BB88=1,G88,0)</f>
        <v>0</v>
      </c>
      <c r="BD88" s="142">
        <f>IF(BB88=2,G88,0)</f>
        <v>0</v>
      </c>
      <c r="BE88" s="142">
        <f>IF(BB88=3,G88,0)</f>
        <v>0</v>
      </c>
      <c r="BF88" s="142">
        <f>IF(BB88=4,G88,0)</f>
        <v>0</v>
      </c>
      <c r="BG88" s="142">
        <f>IF(BB88=5,G88,0)</f>
        <v>0</v>
      </c>
      <c r="CA88" s="142">
        <v>1</v>
      </c>
      <c r="CB88" s="142">
        <v>1</v>
      </c>
      <c r="CC88" s="165"/>
      <c r="CD88" s="165"/>
    </row>
    <row r="89" spans="1:82" x14ac:dyDescent="0.2">
      <c r="A89" s="166">
        <v>20</v>
      </c>
      <c r="B89" s="167" t="s">
        <v>165</v>
      </c>
      <c r="C89" s="168" t="s">
        <v>166</v>
      </c>
      <c r="D89" s="169" t="s">
        <v>143</v>
      </c>
      <c r="E89" s="170">
        <v>3.8839999999999999</v>
      </c>
      <c r="F89" s="170"/>
      <c r="G89" s="171">
        <f>E89*F89</f>
        <v>0</v>
      </c>
      <c r="H89" s="172">
        <v>1.05871</v>
      </c>
      <c r="I89" s="172">
        <f>E89*H89</f>
        <v>4.1120296400000003</v>
      </c>
      <c r="J89" s="172">
        <v>0</v>
      </c>
      <c r="K89" s="172">
        <f>E89*J89</f>
        <v>0</v>
      </c>
      <c r="Q89" s="165">
        <v>2</v>
      </c>
      <c r="AA89" s="142">
        <v>1</v>
      </c>
      <c r="AB89" s="142">
        <v>1</v>
      </c>
      <c r="AC89" s="142">
        <v>1</v>
      </c>
      <c r="BB89" s="142">
        <v>1</v>
      </c>
      <c r="BC89" s="142">
        <f>IF(BB89=1,G89,0)</f>
        <v>0</v>
      </c>
      <c r="BD89" s="142">
        <f>IF(BB89=2,G89,0)</f>
        <v>0</v>
      </c>
      <c r="BE89" s="142">
        <f>IF(BB89=3,G89,0)</f>
        <v>0</v>
      </c>
      <c r="BF89" s="142">
        <f>IF(BB89=4,G89,0)</f>
        <v>0</v>
      </c>
      <c r="BG89" s="142">
        <f>IF(BB89=5,G89,0)</f>
        <v>0</v>
      </c>
      <c r="CA89" s="142">
        <v>1</v>
      </c>
      <c r="CB89" s="142">
        <v>1</v>
      </c>
      <c r="CC89" s="165"/>
      <c r="CD89" s="165"/>
    </row>
    <row r="90" spans="1:82" x14ac:dyDescent="0.2">
      <c r="A90" s="173"/>
      <c r="B90" s="174"/>
      <c r="C90" s="226" t="s">
        <v>167</v>
      </c>
      <c r="D90" s="227"/>
      <c r="E90" s="176">
        <v>3.8839999999999999</v>
      </c>
      <c r="F90" s="177"/>
      <c r="G90" s="178"/>
      <c r="H90" s="179"/>
      <c r="I90" s="180"/>
      <c r="J90" s="179"/>
      <c r="K90" s="180"/>
      <c r="M90" s="175" t="s">
        <v>167</v>
      </c>
      <c r="O90" s="175"/>
      <c r="Q90" s="165"/>
    </row>
    <row r="91" spans="1:82" x14ac:dyDescent="0.2">
      <c r="A91" s="181"/>
      <c r="B91" s="182" t="s">
        <v>80</v>
      </c>
      <c r="C91" s="183" t="str">
        <f>CONCATENATE(B54," ",C54)</f>
        <v>2 Základy a zvláštní zakládání</v>
      </c>
      <c r="D91" s="184"/>
      <c r="E91" s="185"/>
      <c r="F91" s="186"/>
      <c r="G91" s="187">
        <f>SUM(G54:G90)</f>
        <v>0</v>
      </c>
      <c r="H91" s="188"/>
      <c r="I91" s="189">
        <f>SUM(I54:I90)</f>
        <v>322.94662219000003</v>
      </c>
      <c r="J91" s="188"/>
      <c r="K91" s="189">
        <f>SUM(K54:K90)</f>
        <v>0</v>
      </c>
      <c r="Q91" s="165">
        <v>4</v>
      </c>
      <c r="BC91" s="190">
        <f>SUM(BC54:BC90)</f>
        <v>0</v>
      </c>
      <c r="BD91" s="190">
        <f>SUM(BD54:BD90)</f>
        <v>0</v>
      </c>
      <c r="BE91" s="190">
        <f>SUM(BE54:BE90)</f>
        <v>0</v>
      </c>
      <c r="BF91" s="190">
        <f>SUM(BF54:BF90)</f>
        <v>0</v>
      </c>
      <c r="BG91" s="190">
        <f>SUM(BG54:BG90)</f>
        <v>0</v>
      </c>
    </row>
    <row r="92" spans="1:82" x14ac:dyDescent="0.2">
      <c r="A92" s="157" t="s">
        <v>77</v>
      </c>
      <c r="B92" s="158" t="s">
        <v>168</v>
      </c>
      <c r="C92" s="159" t="s">
        <v>169</v>
      </c>
      <c r="D92" s="160"/>
      <c r="E92" s="161"/>
      <c r="F92" s="161"/>
      <c r="G92" s="162"/>
      <c r="H92" s="163"/>
      <c r="I92" s="164"/>
      <c r="J92" s="163"/>
      <c r="K92" s="164"/>
      <c r="Q92" s="165">
        <v>1</v>
      </c>
    </row>
    <row r="93" spans="1:82" x14ac:dyDescent="0.2">
      <c r="A93" s="166">
        <v>21</v>
      </c>
      <c r="B93" s="167" t="s">
        <v>170</v>
      </c>
      <c r="C93" s="168" t="s">
        <v>171</v>
      </c>
      <c r="D93" s="169" t="s">
        <v>87</v>
      </c>
      <c r="E93" s="170">
        <v>3.444</v>
      </c>
      <c r="F93" s="170"/>
      <c r="G93" s="171">
        <f>E93*F93</f>
        <v>0</v>
      </c>
      <c r="H93" s="172">
        <v>2.5298099999999999</v>
      </c>
      <c r="I93" s="172">
        <f>E93*H93</f>
        <v>8.7126656399999991</v>
      </c>
      <c r="J93" s="172">
        <v>0</v>
      </c>
      <c r="K93" s="172">
        <f>E93*J93</f>
        <v>0</v>
      </c>
      <c r="Q93" s="165">
        <v>2</v>
      </c>
      <c r="AA93" s="142">
        <v>1</v>
      </c>
      <c r="AB93" s="142">
        <v>1</v>
      </c>
      <c r="AC93" s="142">
        <v>1</v>
      </c>
      <c r="BB93" s="142">
        <v>1</v>
      </c>
      <c r="BC93" s="142">
        <f>IF(BB93=1,G93,0)</f>
        <v>0</v>
      </c>
      <c r="BD93" s="142">
        <f>IF(BB93=2,G93,0)</f>
        <v>0</v>
      </c>
      <c r="BE93" s="142">
        <f>IF(BB93=3,G93,0)</f>
        <v>0</v>
      </c>
      <c r="BF93" s="142">
        <f>IF(BB93=4,G93,0)</f>
        <v>0</v>
      </c>
      <c r="BG93" s="142">
        <f>IF(BB93=5,G93,0)</f>
        <v>0</v>
      </c>
      <c r="CA93" s="142">
        <v>1</v>
      </c>
      <c r="CB93" s="142">
        <v>1</v>
      </c>
      <c r="CC93" s="165"/>
      <c r="CD93" s="165"/>
    </row>
    <row r="94" spans="1:82" ht="22.5" x14ac:dyDescent="0.2">
      <c r="A94" s="173"/>
      <c r="B94" s="174"/>
      <c r="C94" s="226" t="s">
        <v>172</v>
      </c>
      <c r="D94" s="227"/>
      <c r="E94" s="176">
        <v>3.444</v>
      </c>
      <c r="F94" s="177"/>
      <c r="G94" s="178"/>
      <c r="H94" s="179"/>
      <c r="I94" s="180"/>
      <c r="J94" s="179"/>
      <c r="K94" s="180"/>
      <c r="M94" s="175" t="s">
        <v>172</v>
      </c>
      <c r="O94" s="175"/>
      <c r="Q94" s="165"/>
    </row>
    <row r="95" spans="1:82" x14ac:dyDescent="0.2">
      <c r="A95" s="181"/>
      <c r="B95" s="182" t="s">
        <v>80</v>
      </c>
      <c r="C95" s="183" t="str">
        <f>CONCATENATE(B92," ",C92)</f>
        <v>3 Svislé a kompletní konstrukce</v>
      </c>
      <c r="D95" s="184"/>
      <c r="E95" s="185"/>
      <c r="F95" s="186"/>
      <c r="G95" s="187">
        <f>SUM(G92:G94)</f>
        <v>0</v>
      </c>
      <c r="H95" s="188"/>
      <c r="I95" s="189">
        <f>SUM(I92:I94)</f>
        <v>8.7126656399999991</v>
      </c>
      <c r="J95" s="188"/>
      <c r="K95" s="189">
        <f>SUM(K92:K94)</f>
        <v>0</v>
      </c>
      <c r="Q95" s="165">
        <v>4</v>
      </c>
      <c r="BC95" s="190">
        <f>SUM(BC92:BC94)</f>
        <v>0</v>
      </c>
      <c r="BD95" s="190">
        <f>SUM(BD92:BD94)</f>
        <v>0</v>
      </c>
      <c r="BE95" s="190">
        <f>SUM(BE92:BE94)</f>
        <v>0</v>
      </c>
      <c r="BF95" s="190">
        <f>SUM(BF92:BF94)</f>
        <v>0</v>
      </c>
      <c r="BG95" s="190">
        <f>SUM(BG92:BG94)</f>
        <v>0</v>
      </c>
    </row>
    <row r="96" spans="1:82" x14ac:dyDescent="0.2">
      <c r="A96" s="157" t="s">
        <v>77</v>
      </c>
      <c r="B96" s="158" t="s">
        <v>173</v>
      </c>
      <c r="C96" s="159" t="s">
        <v>174</v>
      </c>
      <c r="D96" s="160"/>
      <c r="E96" s="161"/>
      <c r="F96" s="161"/>
      <c r="G96" s="162"/>
      <c r="H96" s="163"/>
      <c r="I96" s="164"/>
      <c r="J96" s="163"/>
      <c r="K96" s="164"/>
      <c r="Q96" s="165">
        <v>1</v>
      </c>
    </row>
    <row r="97" spans="1:82" x14ac:dyDescent="0.2">
      <c r="A97" s="166">
        <v>22</v>
      </c>
      <c r="B97" s="167" t="s">
        <v>175</v>
      </c>
      <c r="C97" s="168" t="s">
        <v>176</v>
      </c>
      <c r="D97" s="169" t="s">
        <v>87</v>
      </c>
      <c r="E97" s="170">
        <v>0.72</v>
      </c>
      <c r="F97" s="170"/>
      <c r="G97" s="171">
        <f>E97*F97</f>
        <v>0</v>
      </c>
      <c r="H97" s="172">
        <v>2.4463300000000001</v>
      </c>
      <c r="I97" s="172">
        <f>E97*H97</f>
        <v>1.7613576</v>
      </c>
      <c r="J97" s="172">
        <v>0</v>
      </c>
      <c r="K97" s="172">
        <f>E97*J97</f>
        <v>0</v>
      </c>
      <c r="Q97" s="165">
        <v>2</v>
      </c>
      <c r="AA97" s="142">
        <v>1</v>
      </c>
      <c r="AB97" s="142">
        <v>1</v>
      </c>
      <c r="AC97" s="142">
        <v>1</v>
      </c>
      <c r="BB97" s="142">
        <v>1</v>
      </c>
      <c r="BC97" s="142">
        <f>IF(BB97=1,G97,0)</f>
        <v>0</v>
      </c>
      <c r="BD97" s="142">
        <f>IF(BB97=2,G97,0)</f>
        <v>0</v>
      </c>
      <c r="BE97" s="142">
        <f>IF(BB97=3,G97,0)</f>
        <v>0</v>
      </c>
      <c r="BF97" s="142">
        <f>IF(BB97=4,G97,0)</f>
        <v>0</v>
      </c>
      <c r="BG97" s="142">
        <f>IF(BB97=5,G97,0)</f>
        <v>0</v>
      </c>
      <c r="CA97" s="142">
        <v>1</v>
      </c>
      <c r="CB97" s="142">
        <v>1</v>
      </c>
      <c r="CC97" s="165"/>
      <c r="CD97" s="165"/>
    </row>
    <row r="98" spans="1:82" x14ac:dyDescent="0.2">
      <c r="A98" s="173"/>
      <c r="B98" s="174"/>
      <c r="C98" s="226" t="s">
        <v>177</v>
      </c>
      <c r="D98" s="227"/>
      <c r="E98" s="176">
        <v>0.72</v>
      </c>
      <c r="F98" s="177"/>
      <c r="G98" s="178"/>
      <c r="H98" s="179"/>
      <c r="I98" s="180"/>
      <c r="J98" s="179"/>
      <c r="K98" s="180"/>
      <c r="M98" s="175" t="s">
        <v>177</v>
      </c>
      <c r="O98" s="175"/>
      <c r="Q98" s="165"/>
    </row>
    <row r="99" spans="1:82" x14ac:dyDescent="0.2">
      <c r="A99" s="166">
        <v>23</v>
      </c>
      <c r="B99" s="167" t="s">
        <v>178</v>
      </c>
      <c r="C99" s="168" t="s">
        <v>179</v>
      </c>
      <c r="D99" s="169" t="s">
        <v>122</v>
      </c>
      <c r="E99" s="170">
        <v>3.88</v>
      </c>
      <c r="F99" s="170"/>
      <c r="G99" s="171">
        <f>E99*F99</f>
        <v>0</v>
      </c>
      <c r="H99" s="172">
        <v>5.7750000000000003E-2</v>
      </c>
      <c r="I99" s="172">
        <f>E99*H99</f>
        <v>0.22406999999999999</v>
      </c>
      <c r="J99" s="172">
        <v>0</v>
      </c>
      <c r="K99" s="172">
        <f>E99*J99</f>
        <v>0</v>
      </c>
      <c r="Q99" s="165">
        <v>2</v>
      </c>
      <c r="AA99" s="142">
        <v>1</v>
      </c>
      <c r="AB99" s="142">
        <v>1</v>
      </c>
      <c r="AC99" s="142">
        <v>1</v>
      </c>
      <c r="BB99" s="142">
        <v>1</v>
      </c>
      <c r="BC99" s="142">
        <f>IF(BB99=1,G99,0)</f>
        <v>0</v>
      </c>
      <c r="BD99" s="142">
        <f>IF(BB99=2,G99,0)</f>
        <v>0</v>
      </c>
      <c r="BE99" s="142">
        <f>IF(BB99=3,G99,0)</f>
        <v>0</v>
      </c>
      <c r="BF99" s="142">
        <f>IF(BB99=4,G99,0)</f>
        <v>0</v>
      </c>
      <c r="BG99" s="142">
        <f>IF(BB99=5,G99,0)</f>
        <v>0</v>
      </c>
      <c r="CA99" s="142">
        <v>1</v>
      </c>
      <c r="CB99" s="142">
        <v>1</v>
      </c>
      <c r="CC99" s="165"/>
      <c r="CD99" s="165"/>
    </row>
    <row r="100" spans="1:82" x14ac:dyDescent="0.2">
      <c r="A100" s="173"/>
      <c r="B100" s="174"/>
      <c r="C100" s="226" t="s">
        <v>180</v>
      </c>
      <c r="D100" s="227"/>
      <c r="E100" s="176">
        <v>3.88</v>
      </c>
      <c r="F100" s="177"/>
      <c r="G100" s="178"/>
      <c r="H100" s="179"/>
      <c r="I100" s="180"/>
      <c r="J100" s="179"/>
      <c r="K100" s="180"/>
      <c r="M100" s="175" t="s">
        <v>180</v>
      </c>
      <c r="O100" s="175"/>
      <c r="Q100" s="165"/>
    </row>
    <row r="101" spans="1:82" x14ac:dyDescent="0.2">
      <c r="A101" s="166">
        <v>24</v>
      </c>
      <c r="B101" s="167" t="s">
        <v>181</v>
      </c>
      <c r="C101" s="168" t="s">
        <v>182</v>
      </c>
      <c r="D101" s="169" t="s">
        <v>122</v>
      </c>
      <c r="E101" s="170">
        <v>3.88</v>
      </c>
      <c r="F101" s="170"/>
      <c r="G101" s="171">
        <f>E101*F101</f>
        <v>0</v>
      </c>
      <c r="H101" s="172">
        <v>0</v>
      </c>
      <c r="I101" s="172">
        <f>E101*H101</f>
        <v>0</v>
      </c>
      <c r="J101" s="172">
        <v>0</v>
      </c>
      <c r="K101" s="172">
        <f>E101*J101</f>
        <v>0</v>
      </c>
      <c r="Q101" s="165">
        <v>2</v>
      </c>
      <c r="AA101" s="142">
        <v>1</v>
      </c>
      <c r="AB101" s="142">
        <v>1</v>
      </c>
      <c r="AC101" s="142">
        <v>1</v>
      </c>
      <c r="BB101" s="142">
        <v>1</v>
      </c>
      <c r="BC101" s="142">
        <f>IF(BB101=1,G101,0)</f>
        <v>0</v>
      </c>
      <c r="BD101" s="142">
        <f>IF(BB101=2,G101,0)</f>
        <v>0</v>
      </c>
      <c r="BE101" s="142">
        <f>IF(BB101=3,G101,0)</f>
        <v>0</v>
      </c>
      <c r="BF101" s="142">
        <f>IF(BB101=4,G101,0)</f>
        <v>0</v>
      </c>
      <c r="BG101" s="142">
        <f>IF(BB101=5,G101,0)</f>
        <v>0</v>
      </c>
      <c r="CA101" s="142">
        <v>1</v>
      </c>
      <c r="CB101" s="142">
        <v>1</v>
      </c>
      <c r="CC101" s="165"/>
      <c r="CD101" s="165"/>
    </row>
    <row r="102" spans="1:82" x14ac:dyDescent="0.2">
      <c r="A102" s="166">
        <v>25</v>
      </c>
      <c r="B102" s="167" t="s">
        <v>183</v>
      </c>
      <c r="C102" s="168" t="s">
        <v>184</v>
      </c>
      <c r="D102" s="169" t="s">
        <v>122</v>
      </c>
      <c r="E102" s="170">
        <v>1</v>
      </c>
      <c r="F102" s="170"/>
      <c r="G102" s="171">
        <f>E102*F102</f>
        <v>0</v>
      </c>
      <c r="H102" s="172">
        <v>5.3499999999999997E-3</v>
      </c>
      <c r="I102" s="172">
        <f>E102*H102</f>
        <v>5.3499999999999997E-3</v>
      </c>
      <c r="J102" s="172">
        <v>0</v>
      </c>
      <c r="K102" s="172">
        <f>E102*J102</f>
        <v>0</v>
      </c>
      <c r="Q102" s="165">
        <v>2</v>
      </c>
      <c r="AA102" s="142">
        <v>1</v>
      </c>
      <c r="AB102" s="142">
        <v>1</v>
      </c>
      <c r="AC102" s="142">
        <v>1</v>
      </c>
      <c r="BB102" s="142">
        <v>1</v>
      </c>
      <c r="BC102" s="142">
        <f>IF(BB102=1,G102,0)</f>
        <v>0</v>
      </c>
      <c r="BD102" s="142">
        <f>IF(BB102=2,G102,0)</f>
        <v>0</v>
      </c>
      <c r="BE102" s="142">
        <f>IF(BB102=3,G102,0)</f>
        <v>0</v>
      </c>
      <c r="BF102" s="142">
        <f>IF(BB102=4,G102,0)</f>
        <v>0</v>
      </c>
      <c r="BG102" s="142">
        <f>IF(BB102=5,G102,0)</f>
        <v>0</v>
      </c>
      <c r="CA102" s="142">
        <v>1</v>
      </c>
      <c r="CB102" s="142">
        <v>1</v>
      </c>
      <c r="CC102" s="165"/>
      <c r="CD102" s="165"/>
    </row>
    <row r="103" spans="1:82" x14ac:dyDescent="0.2">
      <c r="A103" s="173"/>
      <c r="B103" s="174"/>
      <c r="C103" s="226" t="s">
        <v>185</v>
      </c>
      <c r="D103" s="227"/>
      <c r="E103" s="176">
        <v>1</v>
      </c>
      <c r="F103" s="177"/>
      <c r="G103" s="178"/>
      <c r="H103" s="179"/>
      <c r="I103" s="180"/>
      <c r="J103" s="179"/>
      <c r="K103" s="180"/>
      <c r="M103" s="175" t="s">
        <v>185</v>
      </c>
      <c r="O103" s="175"/>
      <c r="Q103" s="165"/>
    </row>
    <row r="104" spans="1:82" x14ac:dyDescent="0.2">
      <c r="A104" s="166">
        <v>26</v>
      </c>
      <c r="B104" s="167" t="s">
        <v>186</v>
      </c>
      <c r="C104" s="168" t="s">
        <v>187</v>
      </c>
      <c r="D104" s="169" t="s">
        <v>122</v>
      </c>
      <c r="E104" s="170">
        <v>1</v>
      </c>
      <c r="F104" s="170"/>
      <c r="G104" s="171">
        <f>E104*F104</f>
        <v>0</v>
      </c>
      <c r="H104" s="172">
        <v>0</v>
      </c>
      <c r="I104" s="172">
        <f>E104*H104</f>
        <v>0</v>
      </c>
      <c r="J104" s="172">
        <v>0</v>
      </c>
      <c r="K104" s="172">
        <f>E104*J104</f>
        <v>0</v>
      </c>
      <c r="Q104" s="165">
        <v>2</v>
      </c>
      <c r="AA104" s="142">
        <v>1</v>
      </c>
      <c r="AB104" s="142">
        <v>1</v>
      </c>
      <c r="AC104" s="142">
        <v>1</v>
      </c>
      <c r="BB104" s="142">
        <v>1</v>
      </c>
      <c r="BC104" s="142">
        <f>IF(BB104=1,G104,0)</f>
        <v>0</v>
      </c>
      <c r="BD104" s="142">
        <f>IF(BB104=2,G104,0)</f>
        <v>0</v>
      </c>
      <c r="BE104" s="142">
        <f>IF(BB104=3,G104,0)</f>
        <v>0</v>
      </c>
      <c r="BF104" s="142">
        <f>IF(BB104=4,G104,0)</f>
        <v>0</v>
      </c>
      <c r="BG104" s="142">
        <f>IF(BB104=5,G104,0)</f>
        <v>0</v>
      </c>
      <c r="CA104" s="142">
        <v>1</v>
      </c>
      <c r="CB104" s="142">
        <v>1</v>
      </c>
      <c r="CC104" s="165"/>
      <c r="CD104" s="165"/>
    </row>
    <row r="105" spans="1:82" x14ac:dyDescent="0.2">
      <c r="A105" s="181"/>
      <c r="B105" s="182" t="s">
        <v>80</v>
      </c>
      <c r="C105" s="183" t="str">
        <f>CONCATENATE(B96," ",C96)</f>
        <v>4 Vodorovné konstrukce</v>
      </c>
      <c r="D105" s="184"/>
      <c r="E105" s="185"/>
      <c r="F105" s="186"/>
      <c r="G105" s="187">
        <f>SUM(G96:G104)</f>
        <v>0</v>
      </c>
      <c r="H105" s="188"/>
      <c r="I105" s="189">
        <f>SUM(I96:I104)</f>
        <v>1.9907775999999999</v>
      </c>
      <c r="J105" s="188"/>
      <c r="K105" s="189">
        <f>SUM(K96:K104)</f>
        <v>0</v>
      </c>
      <c r="Q105" s="165">
        <v>4</v>
      </c>
      <c r="BC105" s="190">
        <f>SUM(BC96:BC104)</f>
        <v>0</v>
      </c>
      <c r="BD105" s="190">
        <f>SUM(BD96:BD104)</f>
        <v>0</v>
      </c>
      <c r="BE105" s="190">
        <f>SUM(BE96:BE104)</f>
        <v>0</v>
      </c>
      <c r="BF105" s="190">
        <f>SUM(BF96:BF104)</f>
        <v>0</v>
      </c>
      <c r="BG105" s="190">
        <f>SUM(BG96:BG104)</f>
        <v>0</v>
      </c>
    </row>
    <row r="106" spans="1:82" x14ac:dyDescent="0.2">
      <c r="A106" s="157" t="s">
        <v>77</v>
      </c>
      <c r="B106" s="158" t="s">
        <v>188</v>
      </c>
      <c r="C106" s="159" t="s">
        <v>189</v>
      </c>
      <c r="D106" s="160"/>
      <c r="E106" s="161"/>
      <c r="F106" s="161"/>
      <c r="G106" s="162"/>
      <c r="H106" s="163"/>
      <c r="I106" s="164"/>
      <c r="J106" s="163"/>
      <c r="K106" s="164"/>
      <c r="Q106" s="165">
        <v>1</v>
      </c>
    </row>
    <row r="107" spans="1:82" x14ac:dyDescent="0.2">
      <c r="A107" s="166">
        <v>27</v>
      </c>
      <c r="B107" s="167" t="s">
        <v>190</v>
      </c>
      <c r="C107" s="168" t="s">
        <v>191</v>
      </c>
      <c r="D107" s="169" t="s">
        <v>122</v>
      </c>
      <c r="E107" s="170">
        <v>118.92</v>
      </c>
      <c r="F107" s="170"/>
      <c r="G107" s="171">
        <f>E107*F107</f>
        <v>0</v>
      </c>
      <c r="H107" s="172">
        <v>0.18906999999999999</v>
      </c>
      <c r="I107" s="172">
        <f>E107*H107</f>
        <v>22.484204399999999</v>
      </c>
      <c r="J107" s="172">
        <v>0</v>
      </c>
      <c r="K107" s="172">
        <f>E107*J107</f>
        <v>0</v>
      </c>
      <c r="Q107" s="165">
        <v>2</v>
      </c>
      <c r="AA107" s="142">
        <v>1</v>
      </c>
      <c r="AB107" s="142">
        <v>1</v>
      </c>
      <c r="AC107" s="142">
        <v>1</v>
      </c>
      <c r="BB107" s="142">
        <v>1</v>
      </c>
      <c r="BC107" s="142">
        <f>IF(BB107=1,G107,0)</f>
        <v>0</v>
      </c>
      <c r="BD107" s="142">
        <f>IF(BB107=2,G107,0)</f>
        <v>0</v>
      </c>
      <c r="BE107" s="142">
        <f>IF(BB107=3,G107,0)</f>
        <v>0</v>
      </c>
      <c r="BF107" s="142">
        <f>IF(BB107=4,G107,0)</f>
        <v>0</v>
      </c>
      <c r="BG107" s="142">
        <f>IF(BB107=5,G107,0)</f>
        <v>0</v>
      </c>
      <c r="CA107" s="142">
        <v>1</v>
      </c>
      <c r="CB107" s="142">
        <v>1</v>
      </c>
      <c r="CC107" s="165"/>
      <c r="CD107" s="165"/>
    </row>
    <row r="108" spans="1:82" x14ac:dyDescent="0.2">
      <c r="A108" s="173"/>
      <c r="B108" s="174"/>
      <c r="C108" s="226" t="s">
        <v>192</v>
      </c>
      <c r="D108" s="227"/>
      <c r="E108" s="176">
        <v>0</v>
      </c>
      <c r="F108" s="177"/>
      <c r="G108" s="178"/>
      <c r="H108" s="179"/>
      <c r="I108" s="180"/>
      <c r="J108" s="179"/>
      <c r="K108" s="180"/>
      <c r="M108" s="175" t="s">
        <v>192</v>
      </c>
      <c r="O108" s="175"/>
      <c r="Q108" s="165"/>
    </row>
    <row r="109" spans="1:82" x14ac:dyDescent="0.2">
      <c r="A109" s="173"/>
      <c r="B109" s="174"/>
      <c r="C109" s="228" t="s">
        <v>89</v>
      </c>
      <c r="D109" s="227"/>
      <c r="E109" s="201">
        <v>0</v>
      </c>
      <c r="F109" s="177"/>
      <c r="G109" s="178"/>
      <c r="H109" s="179"/>
      <c r="I109" s="180"/>
      <c r="J109" s="179"/>
      <c r="K109" s="180"/>
      <c r="M109" s="175" t="s">
        <v>89</v>
      </c>
      <c r="O109" s="175"/>
      <c r="Q109" s="165"/>
    </row>
    <row r="110" spans="1:82" x14ac:dyDescent="0.2">
      <c r="A110" s="173"/>
      <c r="B110" s="174"/>
      <c r="C110" s="228" t="s">
        <v>124</v>
      </c>
      <c r="D110" s="227"/>
      <c r="E110" s="201">
        <v>25.08</v>
      </c>
      <c r="F110" s="177"/>
      <c r="G110" s="178"/>
      <c r="H110" s="179"/>
      <c r="I110" s="180"/>
      <c r="J110" s="179"/>
      <c r="K110" s="180"/>
      <c r="M110" s="175" t="s">
        <v>124</v>
      </c>
      <c r="O110" s="175"/>
      <c r="Q110" s="165"/>
    </row>
    <row r="111" spans="1:82" x14ac:dyDescent="0.2">
      <c r="A111" s="173"/>
      <c r="B111" s="174"/>
      <c r="C111" s="228" t="s">
        <v>125</v>
      </c>
      <c r="D111" s="227"/>
      <c r="E111" s="201">
        <v>93.84</v>
      </c>
      <c r="F111" s="177"/>
      <c r="G111" s="178"/>
      <c r="H111" s="179"/>
      <c r="I111" s="180"/>
      <c r="J111" s="179"/>
      <c r="K111" s="180"/>
      <c r="M111" s="175" t="s">
        <v>125</v>
      </c>
      <c r="O111" s="175"/>
      <c r="Q111" s="165"/>
    </row>
    <row r="112" spans="1:82" x14ac:dyDescent="0.2">
      <c r="A112" s="173"/>
      <c r="B112" s="174"/>
      <c r="C112" s="228" t="s">
        <v>92</v>
      </c>
      <c r="D112" s="227"/>
      <c r="E112" s="201">
        <v>118.92</v>
      </c>
      <c r="F112" s="177"/>
      <c r="G112" s="178"/>
      <c r="H112" s="179"/>
      <c r="I112" s="180"/>
      <c r="J112" s="179"/>
      <c r="K112" s="180"/>
      <c r="M112" s="175" t="s">
        <v>92</v>
      </c>
      <c r="O112" s="175"/>
      <c r="Q112" s="165"/>
    </row>
    <row r="113" spans="1:82" x14ac:dyDescent="0.2">
      <c r="A113" s="173"/>
      <c r="B113" s="174"/>
      <c r="C113" s="226" t="s">
        <v>126</v>
      </c>
      <c r="D113" s="227"/>
      <c r="E113" s="176">
        <v>118.92</v>
      </c>
      <c r="F113" s="177"/>
      <c r="G113" s="178"/>
      <c r="H113" s="179"/>
      <c r="I113" s="180"/>
      <c r="J113" s="179"/>
      <c r="K113" s="180"/>
      <c r="M113" s="175" t="s">
        <v>126</v>
      </c>
      <c r="O113" s="175"/>
      <c r="Q113" s="165"/>
    </row>
    <row r="114" spans="1:82" x14ac:dyDescent="0.2">
      <c r="A114" s="181"/>
      <c r="B114" s="182" t="s">
        <v>80</v>
      </c>
      <c r="C114" s="183" t="str">
        <f>CONCATENATE(B106," ",C106)</f>
        <v>5 Komunikace</v>
      </c>
      <c r="D114" s="184"/>
      <c r="E114" s="185"/>
      <c r="F114" s="186"/>
      <c r="G114" s="187">
        <f>SUM(G106:G113)</f>
        <v>0</v>
      </c>
      <c r="H114" s="188"/>
      <c r="I114" s="189">
        <f>SUM(I106:I113)</f>
        <v>22.484204399999999</v>
      </c>
      <c r="J114" s="188"/>
      <c r="K114" s="189">
        <f>SUM(K106:K113)</f>
        <v>0</v>
      </c>
      <c r="Q114" s="165">
        <v>4</v>
      </c>
      <c r="BC114" s="190">
        <f>SUM(BC106:BC113)</f>
        <v>0</v>
      </c>
      <c r="BD114" s="190">
        <f>SUM(BD106:BD113)</f>
        <v>0</v>
      </c>
      <c r="BE114" s="190">
        <f>SUM(BE106:BE113)</f>
        <v>0</v>
      </c>
      <c r="BF114" s="190">
        <f>SUM(BF106:BF113)</f>
        <v>0</v>
      </c>
      <c r="BG114" s="190">
        <f>SUM(BG106:BG113)</f>
        <v>0</v>
      </c>
    </row>
    <row r="115" spans="1:82" x14ac:dyDescent="0.2">
      <c r="A115" s="157" t="s">
        <v>77</v>
      </c>
      <c r="B115" s="158" t="s">
        <v>193</v>
      </c>
      <c r="C115" s="159" t="s">
        <v>194</v>
      </c>
      <c r="D115" s="160"/>
      <c r="E115" s="161"/>
      <c r="F115" s="161"/>
      <c r="G115" s="162"/>
      <c r="H115" s="163"/>
      <c r="I115" s="164"/>
      <c r="J115" s="163"/>
      <c r="K115" s="164"/>
      <c r="Q115" s="165">
        <v>1</v>
      </c>
    </row>
    <row r="116" spans="1:82" x14ac:dyDescent="0.2">
      <c r="A116" s="166">
        <v>28</v>
      </c>
      <c r="B116" s="167" t="s">
        <v>195</v>
      </c>
      <c r="C116" s="168" t="s">
        <v>196</v>
      </c>
      <c r="D116" s="169" t="s">
        <v>122</v>
      </c>
      <c r="E116" s="170">
        <v>57.078000000000003</v>
      </c>
      <c r="F116" s="170"/>
      <c r="G116" s="171">
        <f>E116*F116</f>
        <v>0</v>
      </c>
      <c r="H116" s="172">
        <v>0</v>
      </c>
      <c r="I116" s="172">
        <f>E116*H116</f>
        <v>0</v>
      </c>
      <c r="J116" s="172">
        <v>0</v>
      </c>
      <c r="K116" s="172">
        <f>E116*J116</f>
        <v>0</v>
      </c>
      <c r="Q116" s="165">
        <v>2</v>
      </c>
      <c r="AA116" s="142">
        <v>1</v>
      </c>
      <c r="AB116" s="142">
        <v>1</v>
      </c>
      <c r="AC116" s="142">
        <v>1</v>
      </c>
      <c r="BB116" s="142">
        <v>1</v>
      </c>
      <c r="BC116" s="142">
        <f>IF(BB116=1,G116,0)</f>
        <v>0</v>
      </c>
      <c r="BD116" s="142">
        <f>IF(BB116=2,G116,0)</f>
        <v>0</v>
      </c>
      <c r="BE116" s="142">
        <f>IF(BB116=3,G116,0)</f>
        <v>0</v>
      </c>
      <c r="BF116" s="142">
        <f>IF(BB116=4,G116,0)</f>
        <v>0</v>
      </c>
      <c r="BG116" s="142">
        <f>IF(BB116=5,G116,0)</f>
        <v>0</v>
      </c>
      <c r="CA116" s="142">
        <v>1</v>
      </c>
      <c r="CB116" s="142">
        <v>1</v>
      </c>
      <c r="CC116" s="165"/>
      <c r="CD116" s="165"/>
    </row>
    <row r="117" spans="1:82" x14ac:dyDescent="0.2">
      <c r="A117" s="173"/>
      <c r="B117" s="174"/>
      <c r="C117" s="226" t="s">
        <v>197</v>
      </c>
      <c r="D117" s="227"/>
      <c r="E117" s="176">
        <v>57.078000000000003</v>
      </c>
      <c r="F117" s="177"/>
      <c r="G117" s="178"/>
      <c r="H117" s="179"/>
      <c r="I117" s="180"/>
      <c r="J117" s="179"/>
      <c r="K117" s="180"/>
      <c r="M117" s="175" t="s">
        <v>197</v>
      </c>
      <c r="O117" s="175"/>
      <c r="Q117" s="165"/>
    </row>
    <row r="118" spans="1:82" x14ac:dyDescent="0.2">
      <c r="A118" s="181"/>
      <c r="B118" s="182" t="s">
        <v>80</v>
      </c>
      <c r="C118" s="183" t="str">
        <f>CONCATENATE(B115," ",C115)</f>
        <v>62 Úpravy povrchů vnější</v>
      </c>
      <c r="D118" s="184"/>
      <c r="E118" s="185"/>
      <c r="F118" s="186"/>
      <c r="G118" s="187">
        <f>SUM(G115:G117)</f>
        <v>0</v>
      </c>
      <c r="H118" s="188"/>
      <c r="I118" s="189">
        <f>SUM(I115:I117)</f>
        <v>0</v>
      </c>
      <c r="J118" s="188"/>
      <c r="K118" s="189">
        <f>SUM(K115:K117)</f>
        <v>0</v>
      </c>
      <c r="Q118" s="165">
        <v>4</v>
      </c>
      <c r="BC118" s="190">
        <f>SUM(BC115:BC117)</f>
        <v>0</v>
      </c>
      <c r="BD118" s="190">
        <f>SUM(BD115:BD117)</f>
        <v>0</v>
      </c>
      <c r="BE118" s="190">
        <f>SUM(BE115:BE117)</f>
        <v>0</v>
      </c>
      <c r="BF118" s="190">
        <f>SUM(BF115:BF117)</f>
        <v>0</v>
      </c>
      <c r="BG118" s="190">
        <f>SUM(BG115:BG117)</f>
        <v>0</v>
      </c>
    </row>
    <row r="119" spans="1:82" x14ac:dyDescent="0.2">
      <c r="A119" s="157" t="s">
        <v>77</v>
      </c>
      <c r="B119" s="158" t="s">
        <v>198</v>
      </c>
      <c r="C119" s="159" t="s">
        <v>199</v>
      </c>
      <c r="D119" s="160"/>
      <c r="E119" s="161"/>
      <c r="F119" s="161"/>
      <c r="G119" s="162"/>
      <c r="H119" s="163"/>
      <c r="I119" s="164"/>
      <c r="J119" s="163"/>
      <c r="K119" s="164"/>
      <c r="Q119" s="165">
        <v>1</v>
      </c>
    </row>
    <row r="120" spans="1:82" x14ac:dyDescent="0.2">
      <c r="A120" s="166">
        <v>29</v>
      </c>
      <c r="B120" s="167" t="s">
        <v>200</v>
      </c>
      <c r="C120" s="168" t="s">
        <v>201</v>
      </c>
      <c r="D120" s="169" t="s">
        <v>87</v>
      </c>
      <c r="E120" s="170">
        <v>12.306100000000001</v>
      </c>
      <c r="F120" s="170"/>
      <c r="G120" s="171">
        <f>E120*F120</f>
        <v>0</v>
      </c>
      <c r="H120" s="172">
        <v>2.3785500000000002</v>
      </c>
      <c r="I120" s="172">
        <f>E120*H120</f>
        <v>29.270674155000005</v>
      </c>
      <c r="J120" s="172">
        <v>0</v>
      </c>
      <c r="K120" s="172">
        <f>E120*J120</f>
        <v>0</v>
      </c>
      <c r="Q120" s="165">
        <v>2</v>
      </c>
      <c r="AA120" s="142">
        <v>1</v>
      </c>
      <c r="AB120" s="142">
        <v>1</v>
      </c>
      <c r="AC120" s="142">
        <v>1</v>
      </c>
      <c r="BB120" s="142">
        <v>1</v>
      </c>
      <c r="BC120" s="142">
        <f>IF(BB120=1,G120,0)</f>
        <v>0</v>
      </c>
      <c r="BD120" s="142">
        <f>IF(BB120=2,G120,0)</f>
        <v>0</v>
      </c>
      <c r="BE120" s="142">
        <f>IF(BB120=3,G120,0)</f>
        <v>0</v>
      </c>
      <c r="BF120" s="142">
        <f>IF(BB120=4,G120,0)</f>
        <v>0</v>
      </c>
      <c r="BG120" s="142">
        <f>IF(BB120=5,G120,0)</f>
        <v>0</v>
      </c>
      <c r="CA120" s="142">
        <v>1</v>
      </c>
      <c r="CB120" s="142">
        <v>1</v>
      </c>
      <c r="CC120" s="165"/>
      <c r="CD120" s="165"/>
    </row>
    <row r="121" spans="1:82" x14ac:dyDescent="0.2">
      <c r="A121" s="173"/>
      <c r="B121" s="174"/>
      <c r="C121" s="226" t="s">
        <v>202</v>
      </c>
      <c r="D121" s="227"/>
      <c r="E121" s="176">
        <v>0</v>
      </c>
      <c r="F121" s="177"/>
      <c r="G121" s="178"/>
      <c r="H121" s="179"/>
      <c r="I121" s="180"/>
      <c r="J121" s="179"/>
      <c r="K121" s="180"/>
      <c r="M121" s="175" t="s">
        <v>202</v>
      </c>
      <c r="O121" s="175"/>
      <c r="Q121" s="165"/>
    </row>
    <row r="122" spans="1:82" x14ac:dyDescent="0.2">
      <c r="A122" s="173"/>
      <c r="B122" s="174"/>
      <c r="C122" s="228" t="s">
        <v>89</v>
      </c>
      <c r="D122" s="227"/>
      <c r="E122" s="201">
        <v>0</v>
      </c>
      <c r="F122" s="177"/>
      <c r="G122" s="178"/>
      <c r="H122" s="179"/>
      <c r="I122" s="180"/>
      <c r="J122" s="179"/>
      <c r="K122" s="180"/>
      <c r="M122" s="175" t="s">
        <v>89</v>
      </c>
      <c r="O122" s="175"/>
      <c r="Q122" s="165"/>
    </row>
    <row r="123" spans="1:82" x14ac:dyDescent="0.2">
      <c r="A123" s="173"/>
      <c r="B123" s="174"/>
      <c r="C123" s="228" t="s">
        <v>203</v>
      </c>
      <c r="D123" s="227"/>
      <c r="E123" s="201">
        <v>2.508</v>
      </c>
      <c r="F123" s="177"/>
      <c r="G123" s="178"/>
      <c r="H123" s="179"/>
      <c r="I123" s="180"/>
      <c r="J123" s="179"/>
      <c r="K123" s="180"/>
      <c r="M123" s="175" t="s">
        <v>203</v>
      </c>
      <c r="O123" s="175"/>
      <c r="Q123" s="165"/>
    </row>
    <row r="124" spans="1:82" x14ac:dyDescent="0.2">
      <c r="A124" s="173"/>
      <c r="B124" s="174"/>
      <c r="C124" s="228" t="s">
        <v>204</v>
      </c>
      <c r="D124" s="227"/>
      <c r="E124" s="201">
        <v>9.3840000000000003</v>
      </c>
      <c r="F124" s="177"/>
      <c r="G124" s="178"/>
      <c r="H124" s="179"/>
      <c r="I124" s="180"/>
      <c r="J124" s="179"/>
      <c r="K124" s="180"/>
      <c r="M124" s="175" t="s">
        <v>204</v>
      </c>
      <c r="O124" s="175"/>
      <c r="Q124" s="165"/>
    </row>
    <row r="125" spans="1:82" x14ac:dyDescent="0.2">
      <c r="A125" s="173"/>
      <c r="B125" s="174"/>
      <c r="C125" s="228" t="s">
        <v>92</v>
      </c>
      <c r="D125" s="227"/>
      <c r="E125" s="201">
        <v>11.891999999999999</v>
      </c>
      <c r="F125" s="177"/>
      <c r="G125" s="178"/>
      <c r="H125" s="179"/>
      <c r="I125" s="180"/>
      <c r="J125" s="179"/>
      <c r="K125" s="180"/>
      <c r="M125" s="175" t="s">
        <v>92</v>
      </c>
      <c r="O125" s="175"/>
      <c r="Q125" s="165"/>
    </row>
    <row r="126" spans="1:82" x14ac:dyDescent="0.2">
      <c r="A126" s="173"/>
      <c r="B126" s="174"/>
      <c r="C126" s="226" t="s">
        <v>205</v>
      </c>
      <c r="D126" s="227"/>
      <c r="E126" s="176">
        <v>12.306100000000001</v>
      </c>
      <c r="F126" s="177"/>
      <c r="G126" s="178"/>
      <c r="H126" s="179"/>
      <c r="I126" s="180"/>
      <c r="J126" s="179"/>
      <c r="K126" s="180"/>
      <c r="M126" s="175" t="s">
        <v>205</v>
      </c>
      <c r="O126" s="175"/>
      <c r="Q126" s="165"/>
    </row>
    <row r="127" spans="1:82" x14ac:dyDescent="0.2">
      <c r="A127" s="181"/>
      <c r="B127" s="182" t="s">
        <v>80</v>
      </c>
      <c r="C127" s="183" t="str">
        <f>CONCATENATE(B119," ",C119)</f>
        <v>63 Podlahy a podlahové konstrukce</v>
      </c>
      <c r="D127" s="184"/>
      <c r="E127" s="185"/>
      <c r="F127" s="186"/>
      <c r="G127" s="187">
        <f>SUM(G119:G126)</f>
        <v>0</v>
      </c>
      <c r="H127" s="188"/>
      <c r="I127" s="189">
        <f>SUM(I119:I126)</f>
        <v>29.270674155000005</v>
      </c>
      <c r="J127" s="188"/>
      <c r="K127" s="189">
        <f>SUM(K119:K126)</f>
        <v>0</v>
      </c>
      <c r="Q127" s="165">
        <v>4</v>
      </c>
      <c r="BC127" s="190">
        <f>SUM(BC119:BC126)</f>
        <v>0</v>
      </c>
      <c r="BD127" s="190">
        <f>SUM(BD119:BD126)</f>
        <v>0</v>
      </c>
      <c r="BE127" s="190">
        <f>SUM(BE119:BE126)</f>
        <v>0</v>
      </c>
      <c r="BF127" s="190">
        <f>SUM(BF119:BF126)</f>
        <v>0</v>
      </c>
      <c r="BG127" s="190">
        <f>SUM(BG119:BG126)</f>
        <v>0</v>
      </c>
    </row>
    <row r="128" spans="1:82" x14ac:dyDescent="0.2">
      <c r="A128" s="157" t="s">
        <v>77</v>
      </c>
      <c r="B128" s="158" t="s">
        <v>206</v>
      </c>
      <c r="C128" s="159" t="s">
        <v>207</v>
      </c>
      <c r="D128" s="160"/>
      <c r="E128" s="161"/>
      <c r="F128" s="161"/>
      <c r="G128" s="162"/>
      <c r="H128" s="163"/>
      <c r="I128" s="164"/>
      <c r="J128" s="163"/>
      <c r="K128" s="164"/>
      <c r="Q128" s="165">
        <v>1</v>
      </c>
    </row>
    <row r="129" spans="1:82" x14ac:dyDescent="0.2">
      <c r="A129" s="166">
        <v>30</v>
      </c>
      <c r="B129" s="167" t="s">
        <v>208</v>
      </c>
      <c r="C129" s="168" t="s">
        <v>209</v>
      </c>
      <c r="D129" s="169" t="s">
        <v>122</v>
      </c>
      <c r="E129" s="170">
        <v>57.078000000000003</v>
      </c>
      <c r="F129" s="170"/>
      <c r="G129" s="171">
        <f>E129*F129</f>
        <v>0</v>
      </c>
      <c r="H129" s="172">
        <v>5.9500000000000004E-3</v>
      </c>
      <c r="I129" s="172">
        <f>E129*H129</f>
        <v>0.33961410000000003</v>
      </c>
      <c r="J129" s="172">
        <v>0</v>
      </c>
      <c r="K129" s="172">
        <f>E129*J129</f>
        <v>0</v>
      </c>
      <c r="Q129" s="165">
        <v>2</v>
      </c>
      <c r="AA129" s="142">
        <v>1</v>
      </c>
      <c r="AB129" s="142">
        <v>1</v>
      </c>
      <c r="AC129" s="142">
        <v>1</v>
      </c>
      <c r="BB129" s="142">
        <v>1</v>
      </c>
      <c r="BC129" s="142">
        <f>IF(BB129=1,G129,0)</f>
        <v>0</v>
      </c>
      <c r="BD129" s="142">
        <f>IF(BB129=2,G129,0)</f>
        <v>0</v>
      </c>
      <c r="BE129" s="142">
        <f>IF(BB129=3,G129,0)</f>
        <v>0</v>
      </c>
      <c r="BF129" s="142">
        <f>IF(BB129=4,G129,0)</f>
        <v>0</v>
      </c>
      <c r="BG129" s="142">
        <f>IF(BB129=5,G129,0)</f>
        <v>0</v>
      </c>
      <c r="CA129" s="142">
        <v>1</v>
      </c>
      <c r="CB129" s="142">
        <v>1</v>
      </c>
      <c r="CC129" s="165"/>
      <c r="CD129" s="165"/>
    </row>
    <row r="130" spans="1:82" x14ac:dyDescent="0.2">
      <c r="A130" s="173"/>
      <c r="B130" s="174"/>
      <c r="C130" s="226" t="s">
        <v>197</v>
      </c>
      <c r="D130" s="227"/>
      <c r="E130" s="176">
        <v>57.078000000000003</v>
      </c>
      <c r="F130" s="177"/>
      <c r="G130" s="178"/>
      <c r="H130" s="179"/>
      <c r="I130" s="180"/>
      <c r="J130" s="179"/>
      <c r="K130" s="180"/>
      <c r="M130" s="175" t="s">
        <v>197</v>
      </c>
      <c r="O130" s="175"/>
      <c r="Q130" s="165"/>
    </row>
    <row r="131" spans="1:82" x14ac:dyDescent="0.2">
      <c r="A131" s="166">
        <v>31</v>
      </c>
      <c r="B131" s="167" t="s">
        <v>210</v>
      </c>
      <c r="C131" s="168" t="s">
        <v>211</v>
      </c>
      <c r="D131" s="169" t="s">
        <v>212</v>
      </c>
      <c r="E131" s="170">
        <v>67.2</v>
      </c>
      <c r="F131" s="170"/>
      <c r="G131" s="171">
        <f>E131*F131</f>
        <v>0</v>
      </c>
      <c r="H131" s="172">
        <v>0</v>
      </c>
      <c r="I131" s="172">
        <f>E131*H131</f>
        <v>0</v>
      </c>
      <c r="J131" s="172">
        <v>0</v>
      </c>
      <c r="K131" s="172">
        <f>E131*J131</f>
        <v>0</v>
      </c>
      <c r="Q131" s="165">
        <v>2</v>
      </c>
      <c r="AA131" s="142">
        <v>1</v>
      </c>
      <c r="AB131" s="142">
        <v>1</v>
      </c>
      <c r="AC131" s="142">
        <v>1</v>
      </c>
      <c r="BB131" s="142">
        <v>1</v>
      </c>
      <c r="BC131" s="142">
        <f>IF(BB131=1,G131,0)</f>
        <v>0</v>
      </c>
      <c r="BD131" s="142">
        <f>IF(BB131=2,G131,0)</f>
        <v>0</v>
      </c>
      <c r="BE131" s="142">
        <f>IF(BB131=3,G131,0)</f>
        <v>0</v>
      </c>
      <c r="BF131" s="142">
        <f>IF(BB131=4,G131,0)</f>
        <v>0</v>
      </c>
      <c r="BG131" s="142">
        <f>IF(BB131=5,G131,0)</f>
        <v>0</v>
      </c>
      <c r="CA131" s="142">
        <v>1</v>
      </c>
      <c r="CB131" s="142">
        <v>1</v>
      </c>
      <c r="CC131" s="165"/>
      <c r="CD131" s="165"/>
    </row>
    <row r="132" spans="1:82" x14ac:dyDescent="0.2">
      <c r="A132" s="173"/>
      <c r="B132" s="174"/>
      <c r="C132" s="228" t="s">
        <v>89</v>
      </c>
      <c r="D132" s="227"/>
      <c r="E132" s="201">
        <v>0</v>
      </c>
      <c r="F132" s="177"/>
      <c r="G132" s="178"/>
      <c r="H132" s="179"/>
      <c r="I132" s="180"/>
      <c r="J132" s="179"/>
      <c r="K132" s="180"/>
      <c r="M132" s="175" t="s">
        <v>89</v>
      </c>
      <c r="O132" s="175"/>
      <c r="Q132" s="165"/>
    </row>
    <row r="133" spans="1:82" x14ac:dyDescent="0.2">
      <c r="A133" s="173"/>
      <c r="B133" s="174"/>
      <c r="C133" s="228" t="s">
        <v>213</v>
      </c>
      <c r="D133" s="227"/>
      <c r="E133" s="201">
        <v>23.3</v>
      </c>
      <c r="F133" s="177"/>
      <c r="G133" s="178"/>
      <c r="H133" s="179"/>
      <c r="I133" s="180"/>
      <c r="J133" s="179"/>
      <c r="K133" s="180"/>
      <c r="M133" s="175" t="s">
        <v>213</v>
      </c>
      <c r="O133" s="175"/>
      <c r="Q133" s="165"/>
    </row>
    <row r="134" spans="1:82" x14ac:dyDescent="0.2">
      <c r="A134" s="173"/>
      <c r="B134" s="174"/>
      <c r="C134" s="228" t="s">
        <v>214</v>
      </c>
      <c r="D134" s="227"/>
      <c r="E134" s="201">
        <v>43.9</v>
      </c>
      <c r="F134" s="177"/>
      <c r="G134" s="178"/>
      <c r="H134" s="179"/>
      <c r="I134" s="180"/>
      <c r="J134" s="179"/>
      <c r="K134" s="180"/>
      <c r="M134" s="175" t="s">
        <v>214</v>
      </c>
      <c r="O134" s="175"/>
      <c r="Q134" s="165"/>
    </row>
    <row r="135" spans="1:82" x14ac:dyDescent="0.2">
      <c r="A135" s="173"/>
      <c r="B135" s="174"/>
      <c r="C135" s="228" t="s">
        <v>92</v>
      </c>
      <c r="D135" s="227"/>
      <c r="E135" s="201">
        <v>67.2</v>
      </c>
      <c r="F135" s="177"/>
      <c r="G135" s="178"/>
      <c r="H135" s="179"/>
      <c r="I135" s="180"/>
      <c r="J135" s="179"/>
      <c r="K135" s="180"/>
      <c r="M135" s="175" t="s">
        <v>92</v>
      </c>
      <c r="O135" s="175"/>
      <c r="Q135" s="165"/>
    </row>
    <row r="136" spans="1:82" x14ac:dyDescent="0.2">
      <c r="A136" s="173"/>
      <c r="B136" s="174"/>
      <c r="C136" s="226" t="s">
        <v>215</v>
      </c>
      <c r="D136" s="227"/>
      <c r="E136" s="176">
        <v>67.2</v>
      </c>
      <c r="F136" s="177"/>
      <c r="G136" s="178"/>
      <c r="H136" s="179"/>
      <c r="I136" s="180"/>
      <c r="J136" s="179"/>
      <c r="K136" s="180"/>
      <c r="M136" s="175" t="s">
        <v>215</v>
      </c>
      <c r="O136" s="175"/>
      <c r="Q136" s="165"/>
    </row>
    <row r="137" spans="1:82" x14ac:dyDescent="0.2">
      <c r="A137" s="181"/>
      <c r="B137" s="182" t="s">
        <v>80</v>
      </c>
      <c r="C137" s="183" t="str">
        <f>CONCATENATE(B128," ",C128)</f>
        <v>93 Dokončovací práce inženýrských staveb</v>
      </c>
      <c r="D137" s="184"/>
      <c r="E137" s="185"/>
      <c r="F137" s="186"/>
      <c r="G137" s="187">
        <f>SUM(G128:G136)</f>
        <v>0</v>
      </c>
      <c r="H137" s="188"/>
      <c r="I137" s="189">
        <f>SUM(I128:I136)</f>
        <v>0.33961410000000003</v>
      </c>
      <c r="J137" s="188"/>
      <c r="K137" s="189">
        <f>SUM(K128:K136)</f>
        <v>0</v>
      </c>
      <c r="Q137" s="165">
        <v>4</v>
      </c>
      <c r="BC137" s="190">
        <f>SUM(BC128:BC136)</f>
        <v>0</v>
      </c>
      <c r="BD137" s="190">
        <f>SUM(BD128:BD136)</f>
        <v>0</v>
      </c>
      <c r="BE137" s="190">
        <f>SUM(BE128:BE136)</f>
        <v>0</v>
      </c>
      <c r="BF137" s="190">
        <f>SUM(BF128:BF136)</f>
        <v>0</v>
      </c>
      <c r="BG137" s="190">
        <f>SUM(BG128:BG136)</f>
        <v>0</v>
      </c>
    </row>
    <row r="138" spans="1:82" x14ac:dyDescent="0.2">
      <c r="A138" s="157" t="s">
        <v>77</v>
      </c>
      <c r="B138" s="158" t="s">
        <v>216</v>
      </c>
      <c r="C138" s="159" t="s">
        <v>217</v>
      </c>
      <c r="D138" s="160"/>
      <c r="E138" s="161"/>
      <c r="F138" s="161"/>
      <c r="G138" s="162"/>
      <c r="H138" s="163"/>
      <c r="I138" s="164"/>
      <c r="J138" s="163"/>
      <c r="K138" s="164"/>
      <c r="Q138" s="165">
        <v>1</v>
      </c>
    </row>
    <row r="139" spans="1:82" x14ac:dyDescent="0.2">
      <c r="A139" s="166">
        <v>32</v>
      </c>
      <c r="B139" s="167" t="s">
        <v>218</v>
      </c>
      <c r="C139" s="168" t="s">
        <v>219</v>
      </c>
      <c r="D139" s="169" t="s">
        <v>122</v>
      </c>
      <c r="E139" s="170">
        <v>84</v>
      </c>
      <c r="F139" s="170"/>
      <c r="G139" s="171">
        <f>E139*F139</f>
        <v>0</v>
      </c>
      <c r="H139" s="172">
        <v>3.0000000000000001E-5</v>
      </c>
      <c r="I139" s="172">
        <f>E139*H139</f>
        <v>2.5200000000000001E-3</v>
      </c>
      <c r="J139" s="172">
        <v>0</v>
      </c>
      <c r="K139" s="172">
        <f>E139*J139</f>
        <v>0</v>
      </c>
      <c r="Q139" s="165">
        <v>2</v>
      </c>
      <c r="AA139" s="142">
        <v>1</v>
      </c>
      <c r="AB139" s="142">
        <v>1</v>
      </c>
      <c r="AC139" s="142">
        <v>1</v>
      </c>
      <c r="BB139" s="142">
        <v>1</v>
      </c>
      <c r="BC139" s="142">
        <f>IF(BB139=1,G139,0)</f>
        <v>0</v>
      </c>
      <c r="BD139" s="142">
        <f>IF(BB139=2,G139,0)</f>
        <v>0</v>
      </c>
      <c r="BE139" s="142">
        <f>IF(BB139=3,G139,0)</f>
        <v>0</v>
      </c>
      <c r="BF139" s="142">
        <f>IF(BB139=4,G139,0)</f>
        <v>0</v>
      </c>
      <c r="BG139" s="142">
        <f>IF(BB139=5,G139,0)</f>
        <v>0</v>
      </c>
      <c r="CA139" s="142">
        <v>1</v>
      </c>
      <c r="CB139" s="142">
        <v>1</v>
      </c>
      <c r="CC139" s="165"/>
      <c r="CD139" s="165"/>
    </row>
    <row r="140" spans="1:82" x14ac:dyDescent="0.2">
      <c r="A140" s="173"/>
      <c r="B140" s="174"/>
      <c r="C140" s="226" t="s">
        <v>220</v>
      </c>
      <c r="D140" s="227"/>
      <c r="E140" s="176">
        <v>84</v>
      </c>
      <c r="F140" s="177"/>
      <c r="G140" s="178"/>
      <c r="H140" s="179"/>
      <c r="I140" s="180"/>
      <c r="J140" s="179"/>
      <c r="K140" s="180"/>
      <c r="M140" s="175" t="s">
        <v>220</v>
      </c>
      <c r="O140" s="175"/>
      <c r="Q140" s="165"/>
    </row>
    <row r="141" spans="1:82" x14ac:dyDescent="0.2">
      <c r="A141" s="181"/>
      <c r="B141" s="182" t="s">
        <v>80</v>
      </c>
      <c r="C141" s="183" t="str">
        <f>CONCATENATE(B138," ",C138)</f>
        <v>95 Dokončovací konstrukce na pozemních stavbách</v>
      </c>
      <c r="D141" s="184"/>
      <c r="E141" s="185"/>
      <c r="F141" s="186"/>
      <c r="G141" s="187">
        <f>SUM(G138:G140)</f>
        <v>0</v>
      </c>
      <c r="H141" s="188"/>
      <c r="I141" s="189">
        <f>SUM(I138:I140)</f>
        <v>2.5200000000000001E-3</v>
      </c>
      <c r="J141" s="188"/>
      <c r="K141" s="189">
        <f>SUM(K138:K140)</f>
        <v>0</v>
      </c>
      <c r="Q141" s="165">
        <v>4</v>
      </c>
      <c r="BC141" s="190">
        <f>SUM(BC138:BC140)</f>
        <v>0</v>
      </c>
      <c r="BD141" s="190">
        <f>SUM(BD138:BD140)</f>
        <v>0</v>
      </c>
      <c r="BE141" s="190">
        <f>SUM(BE138:BE140)</f>
        <v>0</v>
      </c>
      <c r="BF141" s="190">
        <f>SUM(BF138:BF140)</f>
        <v>0</v>
      </c>
      <c r="BG141" s="190">
        <f>SUM(BG138:BG140)</f>
        <v>0</v>
      </c>
    </row>
    <row r="142" spans="1:82" x14ac:dyDescent="0.2">
      <c r="A142" s="157" t="s">
        <v>77</v>
      </c>
      <c r="B142" s="158" t="s">
        <v>221</v>
      </c>
      <c r="C142" s="159" t="s">
        <v>222</v>
      </c>
      <c r="D142" s="160"/>
      <c r="E142" s="161"/>
      <c r="F142" s="161"/>
      <c r="G142" s="162"/>
      <c r="H142" s="163"/>
      <c r="I142" s="164"/>
      <c r="J142" s="163"/>
      <c r="K142" s="164"/>
      <c r="Q142" s="165">
        <v>1</v>
      </c>
    </row>
    <row r="143" spans="1:82" x14ac:dyDescent="0.2">
      <c r="A143" s="166">
        <v>33</v>
      </c>
      <c r="B143" s="167" t="s">
        <v>223</v>
      </c>
      <c r="C143" s="168" t="s">
        <v>224</v>
      </c>
      <c r="D143" s="169" t="s">
        <v>143</v>
      </c>
      <c r="E143" s="170">
        <v>385.747078085</v>
      </c>
      <c r="F143" s="170"/>
      <c r="G143" s="171">
        <f>E143*F143</f>
        <v>0</v>
      </c>
      <c r="H143" s="172">
        <v>0</v>
      </c>
      <c r="I143" s="172">
        <f>E143*H143</f>
        <v>0</v>
      </c>
      <c r="J143" s="172">
        <v>0</v>
      </c>
      <c r="K143" s="172">
        <f>E143*J143</f>
        <v>0</v>
      </c>
      <c r="Q143" s="165">
        <v>2</v>
      </c>
      <c r="AA143" s="142">
        <v>7</v>
      </c>
      <c r="AB143" s="142">
        <v>1</v>
      </c>
      <c r="AC143" s="142">
        <v>2</v>
      </c>
      <c r="BB143" s="142">
        <v>1</v>
      </c>
      <c r="BC143" s="142">
        <f>IF(BB143=1,G143,0)</f>
        <v>0</v>
      </c>
      <c r="BD143" s="142">
        <f>IF(BB143=2,G143,0)</f>
        <v>0</v>
      </c>
      <c r="BE143" s="142">
        <f>IF(BB143=3,G143,0)</f>
        <v>0</v>
      </c>
      <c r="BF143" s="142">
        <f>IF(BB143=4,G143,0)</f>
        <v>0</v>
      </c>
      <c r="BG143" s="142">
        <f>IF(BB143=5,G143,0)</f>
        <v>0</v>
      </c>
      <c r="CA143" s="142">
        <v>7</v>
      </c>
      <c r="CB143" s="142">
        <v>1</v>
      </c>
      <c r="CC143" s="165"/>
      <c r="CD143" s="165"/>
    </row>
    <row r="144" spans="1:82" x14ac:dyDescent="0.2">
      <c r="A144" s="181"/>
      <c r="B144" s="182" t="s">
        <v>80</v>
      </c>
      <c r="C144" s="183" t="str">
        <f>CONCATENATE(B142," ",C142)</f>
        <v>99 Staveništní přesun hmot</v>
      </c>
      <c r="D144" s="184"/>
      <c r="E144" s="185"/>
      <c r="F144" s="186"/>
      <c r="G144" s="187">
        <f>SUM(G142:G143)</f>
        <v>0</v>
      </c>
      <c r="H144" s="188"/>
      <c r="I144" s="189">
        <f>SUM(I142:I143)</f>
        <v>0</v>
      </c>
      <c r="J144" s="188"/>
      <c r="K144" s="189">
        <f>SUM(K142:K143)</f>
        <v>0</v>
      </c>
      <c r="Q144" s="165">
        <v>4</v>
      </c>
      <c r="BC144" s="190">
        <f>SUM(BC142:BC143)</f>
        <v>0</v>
      </c>
      <c r="BD144" s="190">
        <f>SUM(BD142:BD143)</f>
        <v>0</v>
      </c>
      <c r="BE144" s="190">
        <f>SUM(BE142:BE143)</f>
        <v>0</v>
      </c>
      <c r="BF144" s="190">
        <f>SUM(BF142:BF143)</f>
        <v>0</v>
      </c>
      <c r="BG144" s="190">
        <f>SUM(BG142:BG143)</f>
        <v>0</v>
      </c>
    </row>
    <row r="145" spans="1:82" x14ac:dyDescent="0.2">
      <c r="A145" s="157" t="s">
        <v>77</v>
      </c>
      <c r="B145" s="158" t="s">
        <v>225</v>
      </c>
      <c r="C145" s="159" t="s">
        <v>226</v>
      </c>
      <c r="D145" s="160"/>
      <c r="E145" s="161"/>
      <c r="F145" s="161"/>
      <c r="G145" s="162"/>
      <c r="H145" s="163"/>
      <c r="I145" s="164"/>
      <c r="J145" s="163"/>
      <c r="K145" s="164"/>
      <c r="Q145" s="165">
        <v>1</v>
      </c>
    </row>
    <row r="146" spans="1:82" ht="22.5" x14ac:dyDescent="0.2">
      <c r="A146" s="166">
        <v>34</v>
      </c>
      <c r="B146" s="167" t="s">
        <v>227</v>
      </c>
      <c r="C146" s="168" t="s">
        <v>228</v>
      </c>
      <c r="D146" s="169" t="s">
        <v>212</v>
      </c>
      <c r="E146" s="170">
        <v>70.900000000000006</v>
      </c>
      <c r="F146" s="170"/>
      <c r="G146" s="171">
        <f>E146*F146</f>
        <v>0</v>
      </c>
      <c r="H146" s="172">
        <v>9.8999999999999999E-4</v>
      </c>
      <c r="I146" s="172">
        <f>E146*H146</f>
        <v>7.0191000000000003E-2</v>
      </c>
      <c r="J146" s="172">
        <v>0</v>
      </c>
      <c r="K146" s="172">
        <f>E146*J146</f>
        <v>0</v>
      </c>
      <c r="Q146" s="165">
        <v>2</v>
      </c>
      <c r="AA146" s="142">
        <v>1</v>
      </c>
      <c r="AB146" s="142">
        <v>9</v>
      </c>
      <c r="AC146" s="142">
        <v>9</v>
      </c>
      <c r="BB146" s="142">
        <v>4</v>
      </c>
      <c r="BC146" s="142">
        <f>IF(BB146=1,G146,0)</f>
        <v>0</v>
      </c>
      <c r="BD146" s="142">
        <f>IF(BB146=2,G146,0)</f>
        <v>0</v>
      </c>
      <c r="BE146" s="142">
        <f>IF(BB146=3,G146,0)</f>
        <v>0</v>
      </c>
      <c r="BF146" s="142">
        <f>IF(BB146=4,G146,0)</f>
        <v>0</v>
      </c>
      <c r="BG146" s="142">
        <f>IF(BB146=5,G146,0)</f>
        <v>0</v>
      </c>
      <c r="CA146" s="142">
        <v>1</v>
      </c>
      <c r="CB146" s="142">
        <v>9</v>
      </c>
      <c r="CC146" s="165"/>
      <c r="CD146" s="165"/>
    </row>
    <row r="147" spans="1:82" ht="22.5" x14ac:dyDescent="0.2">
      <c r="A147" s="173"/>
      <c r="B147" s="174"/>
      <c r="C147" s="226" t="s">
        <v>229</v>
      </c>
      <c r="D147" s="227"/>
      <c r="E147" s="176">
        <v>70.900000000000006</v>
      </c>
      <c r="F147" s="177"/>
      <c r="G147" s="178"/>
      <c r="H147" s="179"/>
      <c r="I147" s="180"/>
      <c r="J147" s="179"/>
      <c r="K147" s="180"/>
      <c r="M147" s="175" t="s">
        <v>229</v>
      </c>
      <c r="O147" s="175"/>
      <c r="Q147" s="165"/>
    </row>
    <row r="148" spans="1:82" ht="22.5" x14ac:dyDescent="0.2">
      <c r="A148" s="166">
        <v>35</v>
      </c>
      <c r="B148" s="167" t="s">
        <v>230</v>
      </c>
      <c r="C148" s="168" t="s">
        <v>231</v>
      </c>
      <c r="D148" s="169" t="s">
        <v>232</v>
      </c>
      <c r="E148" s="170">
        <v>10</v>
      </c>
      <c r="F148" s="170"/>
      <c r="G148" s="171">
        <f>E148*F148</f>
        <v>0</v>
      </c>
      <c r="H148" s="172">
        <v>2.0000000000000001E-4</v>
      </c>
      <c r="I148" s="172">
        <f>E148*H148</f>
        <v>2E-3</v>
      </c>
      <c r="J148" s="172">
        <v>0</v>
      </c>
      <c r="K148" s="172">
        <f>E148*J148</f>
        <v>0</v>
      </c>
      <c r="Q148" s="165">
        <v>2</v>
      </c>
      <c r="AA148" s="142">
        <v>1</v>
      </c>
      <c r="AB148" s="142">
        <v>9</v>
      </c>
      <c r="AC148" s="142">
        <v>9</v>
      </c>
      <c r="BB148" s="142">
        <v>4</v>
      </c>
      <c r="BC148" s="142">
        <f>IF(BB148=1,G148,0)</f>
        <v>0</v>
      </c>
      <c r="BD148" s="142">
        <f>IF(BB148=2,G148,0)</f>
        <v>0</v>
      </c>
      <c r="BE148" s="142">
        <f>IF(BB148=3,G148,0)</f>
        <v>0</v>
      </c>
      <c r="BF148" s="142">
        <f>IF(BB148=4,G148,0)</f>
        <v>0</v>
      </c>
      <c r="BG148" s="142">
        <f>IF(BB148=5,G148,0)</f>
        <v>0</v>
      </c>
      <c r="CA148" s="142">
        <v>1</v>
      </c>
      <c r="CB148" s="142">
        <v>9</v>
      </c>
      <c r="CC148" s="165"/>
      <c r="CD148" s="165"/>
    </row>
    <row r="149" spans="1:82" x14ac:dyDescent="0.2">
      <c r="A149" s="181"/>
      <c r="B149" s="182" t="s">
        <v>80</v>
      </c>
      <c r="C149" s="183" t="str">
        <f>CONCATENATE(B145," ",C145)</f>
        <v>M21 Elektromontáže</v>
      </c>
      <c r="D149" s="184"/>
      <c r="E149" s="185"/>
      <c r="F149" s="186"/>
      <c r="G149" s="187">
        <f>SUM(G145:G148)</f>
        <v>0</v>
      </c>
      <c r="H149" s="188"/>
      <c r="I149" s="189">
        <f>SUM(I145:I148)</f>
        <v>7.2191000000000005E-2</v>
      </c>
      <c r="J149" s="188"/>
      <c r="K149" s="189">
        <f>SUM(K145:K148)</f>
        <v>0</v>
      </c>
      <c r="Q149" s="165">
        <v>4</v>
      </c>
      <c r="BC149" s="190">
        <f>SUM(BC145:BC148)</f>
        <v>0</v>
      </c>
      <c r="BD149" s="190">
        <f>SUM(BD145:BD148)</f>
        <v>0</v>
      </c>
      <c r="BE149" s="190">
        <f>SUM(BE145:BE148)</f>
        <v>0</v>
      </c>
      <c r="BF149" s="190">
        <f>SUM(BF145:BF148)</f>
        <v>0</v>
      </c>
      <c r="BG149" s="190">
        <f>SUM(BG145:BG148)</f>
        <v>0</v>
      </c>
    </row>
    <row r="150" spans="1:82" x14ac:dyDescent="0.2">
      <c r="E150" s="142"/>
    </row>
    <row r="151" spans="1:82" x14ac:dyDescent="0.2">
      <c r="E151" s="142"/>
    </row>
    <row r="152" spans="1:82" x14ac:dyDescent="0.2">
      <c r="E152" s="142"/>
    </row>
    <row r="153" spans="1:82" x14ac:dyDescent="0.2">
      <c r="E153" s="142"/>
    </row>
    <row r="154" spans="1:82" x14ac:dyDescent="0.2">
      <c r="E154" s="142"/>
    </row>
    <row r="155" spans="1:82" x14ac:dyDescent="0.2">
      <c r="E155" s="142"/>
    </row>
    <row r="156" spans="1:82" x14ac:dyDescent="0.2">
      <c r="E156" s="142"/>
    </row>
    <row r="157" spans="1:82" x14ac:dyDescent="0.2">
      <c r="E157" s="142"/>
    </row>
    <row r="158" spans="1:82" x14ac:dyDescent="0.2">
      <c r="E158" s="142"/>
    </row>
    <row r="159" spans="1:82" x14ac:dyDescent="0.2">
      <c r="E159" s="142"/>
    </row>
    <row r="160" spans="1:82" x14ac:dyDescent="0.2">
      <c r="E160" s="142"/>
    </row>
    <row r="161" spans="1:7" x14ac:dyDescent="0.2">
      <c r="E161" s="142"/>
    </row>
    <row r="162" spans="1:7" x14ac:dyDescent="0.2">
      <c r="E162" s="142"/>
    </row>
    <row r="163" spans="1:7" x14ac:dyDescent="0.2">
      <c r="E163" s="142"/>
    </row>
    <row r="164" spans="1:7" x14ac:dyDescent="0.2">
      <c r="E164" s="142"/>
    </row>
    <row r="165" spans="1:7" x14ac:dyDescent="0.2">
      <c r="E165" s="142"/>
    </row>
    <row r="166" spans="1:7" x14ac:dyDescent="0.2">
      <c r="E166" s="142"/>
    </row>
    <row r="167" spans="1:7" x14ac:dyDescent="0.2">
      <c r="E167" s="142"/>
    </row>
    <row r="168" spans="1:7" x14ac:dyDescent="0.2">
      <c r="E168" s="142"/>
    </row>
    <row r="169" spans="1:7" x14ac:dyDescent="0.2">
      <c r="E169" s="142"/>
    </row>
    <row r="170" spans="1:7" x14ac:dyDescent="0.2">
      <c r="E170" s="142"/>
    </row>
    <row r="171" spans="1:7" x14ac:dyDescent="0.2">
      <c r="E171" s="142"/>
    </row>
    <row r="172" spans="1:7" x14ac:dyDescent="0.2">
      <c r="E172" s="142"/>
    </row>
    <row r="173" spans="1:7" x14ac:dyDescent="0.2">
      <c r="A173" s="179"/>
      <c r="B173" s="179"/>
      <c r="C173" s="179"/>
      <c r="D173" s="179"/>
      <c r="E173" s="179"/>
      <c r="F173" s="179"/>
      <c r="G173" s="179"/>
    </row>
    <row r="174" spans="1:7" x14ac:dyDescent="0.2">
      <c r="A174" s="179"/>
      <c r="B174" s="179"/>
      <c r="C174" s="179"/>
      <c r="D174" s="179"/>
      <c r="E174" s="179"/>
      <c r="F174" s="179"/>
      <c r="G174" s="179"/>
    </row>
    <row r="175" spans="1:7" x14ac:dyDescent="0.2">
      <c r="A175" s="179"/>
      <c r="B175" s="179"/>
      <c r="C175" s="179"/>
      <c r="D175" s="179"/>
      <c r="E175" s="179"/>
      <c r="F175" s="179"/>
      <c r="G175" s="179"/>
    </row>
    <row r="176" spans="1:7" x14ac:dyDescent="0.2">
      <c r="A176" s="179"/>
      <c r="B176" s="179"/>
      <c r="C176" s="179"/>
      <c r="D176" s="179"/>
      <c r="E176" s="179"/>
      <c r="F176" s="179"/>
      <c r="G176" s="179"/>
    </row>
    <row r="177" spans="5:5" x14ac:dyDescent="0.2">
      <c r="E177" s="142"/>
    </row>
    <row r="178" spans="5:5" x14ac:dyDescent="0.2">
      <c r="E178" s="142"/>
    </row>
    <row r="179" spans="5:5" x14ac:dyDescent="0.2">
      <c r="E179" s="142"/>
    </row>
    <row r="180" spans="5:5" x14ac:dyDescent="0.2">
      <c r="E180" s="142"/>
    </row>
    <row r="181" spans="5:5" x14ac:dyDescent="0.2">
      <c r="E181" s="142"/>
    </row>
    <row r="182" spans="5:5" x14ac:dyDescent="0.2">
      <c r="E182" s="142"/>
    </row>
    <row r="183" spans="5:5" x14ac:dyDescent="0.2">
      <c r="E183" s="142"/>
    </row>
    <row r="184" spans="5:5" x14ac:dyDescent="0.2">
      <c r="E184" s="142"/>
    </row>
    <row r="185" spans="5:5" x14ac:dyDescent="0.2">
      <c r="E185" s="142"/>
    </row>
    <row r="186" spans="5:5" x14ac:dyDescent="0.2">
      <c r="E186" s="142"/>
    </row>
    <row r="187" spans="5:5" x14ac:dyDescent="0.2">
      <c r="E187" s="142"/>
    </row>
    <row r="188" spans="5:5" x14ac:dyDescent="0.2">
      <c r="E188" s="142"/>
    </row>
    <row r="189" spans="5:5" x14ac:dyDescent="0.2">
      <c r="E189" s="142"/>
    </row>
    <row r="190" spans="5:5" x14ac:dyDescent="0.2">
      <c r="E190" s="142"/>
    </row>
    <row r="191" spans="5:5" x14ac:dyDescent="0.2">
      <c r="E191" s="142"/>
    </row>
    <row r="192" spans="5:5" x14ac:dyDescent="0.2">
      <c r="E192" s="142"/>
    </row>
    <row r="193" spans="1:5" x14ac:dyDescent="0.2">
      <c r="E193" s="142"/>
    </row>
    <row r="194" spans="1:5" x14ac:dyDescent="0.2">
      <c r="E194" s="142"/>
    </row>
    <row r="195" spans="1:5" x14ac:dyDescent="0.2">
      <c r="E195" s="142"/>
    </row>
    <row r="196" spans="1:5" x14ac:dyDescent="0.2">
      <c r="E196" s="142"/>
    </row>
    <row r="197" spans="1:5" x14ac:dyDescent="0.2">
      <c r="E197" s="142"/>
    </row>
    <row r="198" spans="1:5" x14ac:dyDescent="0.2">
      <c r="E198" s="142"/>
    </row>
    <row r="199" spans="1:5" x14ac:dyDescent="0.2">
      <c r="E199" s="142"/>
    </row>
    <row r="200" spans="1:5" x14ac:dyDescent="0.2">
      <c r="E200" s="142"/>
    </row>
    <row r="201" spans="1:5" x14ac:dyDescent="0.2">
      <c r="E201" s="142"/>
    </row>
    <row r="202" spans="1:5" x14ac:dyDescent="0.2">
      <c r="E202" s="142"/>
    </row>
    <row r="203" spans="1:5" x14ac:dyDescent="0.2">
      <c r="E203" s="142"/>
    </row>
    <row r="204" spans="1:5" x14ac:dyDescent="0.2">
      <c r="E204" s="142"/>
    </row>
    <row r="205" spans="1:5" x14ac:dyDescent="0.2">
      <c r="E205" s="142"/>
    </row>
    <row r="206" spans="1:5" x14ac:dyDescent="0.2">
      <c r="E206" s="142"/>
    </row>
    <row r="207" spans="1:5" x14ac:dyDescent="0.2">
      <c r="E207" s="142"/>
    </row>
    <row r="208" spans="1:5" x14ac:dyDescent="0.2">
      <c r="A208" s="191"/>
      <c r="B208" s="191"/>
    </row>
    <row r="209" spans="1:7" x14ac:dyDescent="0.2">
      <c r="A209" s="179"/>
      <c r="B209" s="179"/>
      <c r="C209" s="192"/>
      <c r="D209" s="192"/>
      <c r="E209" s="193"/>
      <c r="F209" s="192"/>
      <c r="G209" s="194"/>
    </row>
    <row r="210" spans="1:7" x14ac:dyDescent="0.2">
      <c r="A210" s="195"/>
      <c r="B210" s="195"/>
      <c r="C210" s="179"/>
      <c r="D210" s="179"/>
      <c r="E210" s="196"/>
      <c r="F210" s="179"/>
      <c r="G210" s="179"/>
    </row>
    <row r="211" spans="1:7" x14ac:dyDescent="0.2">
      <c r="A211" s="179"/>
      <c r="B211" s="179"/>
      <c r="C211" s="179"/>
      <c r="D211" s="179"/>
      <c r="E211" s="196"/>
      <c r="F211" s="179"/>
      <c r="G211" s="179"/>
    </row>
    <row r="212" spans="1:7" x14ac:dyDescent="0.2">
      <c r="A212" s="179"/>
      <c r="B212" s="179"/>
      <c r="C212" s="179"/>
      <c r="D212" s="179"/>
      <c r="E212" s="196"/>
      <c r="F212" s="179"/>
      <c r="G212" s="179"/>
    </row>
    <row r="213" spans="1:7" x14ac:dyDescent="0.2">
      <c r="A213" s="179"/>
      <c r="B213" s="179"/>
      <c r="C213" s="179"/>
      <c r="D213" s="179"/>
      <c r="E213" s="196"/>
      <c r="F213" s="179"/>
      <c r="G213" s="179"/>
    </row>
    <row r="214" spans="1:7" x14ac:dyDescent="0.2">
      <c r="A214" s="179"/>
      <c r="B214" s="179"/>
      <c r="C214" s="179"/>
      <c r="D214" s="179"/>
      <c r="E214" s="196"/>
      <c r="F214" s="179"/>
      <c r="G214" s="179"/>
    </row>
    <row r="215" spans="1:7" x14ac:dyDescent="0.2">
      <c r="A215" s="179"/>
      <c r="B215" s="179"/>
      <c r="C215" s="179"/>
      <c r="D215" s="179"/>
      <c r="E215" s="196"/>
      <c r="F215" s="179"/>
      <c r="G215" s="179"/>
    </row>
    <row r="216" spans="1:7" x14ac:dyDescent="0.2">
      <c r="A216" s="179"/>
      <c r="B216" s="179"/>
      <c r="C216" s="179"/>
      <c r="D216" s="179"/>
      <c r="E216" s="196"/>
      <c r="F216" s="179"/>
      <c r="G216" s="179"/>
    </row>
    <row r="217" spans="1:7" x14ac:dyDescent="0.2">
      <c r="A217" s="179"/>
      <c r="B217" s="179"/>
      <c r="C217" s="179"/>
      <c r="D217" s="179"/>
      <c r="E217" s="196"/>
      <c r="F217" s="179"/>
      <c r="G217" s="179"/>
    </row>
    <row r="218" spans="1:7" x14ac:dyDescent="0.2">
      <c r="A218" s="179"/>
      <c r="B218" s="179"/>
      <c r="C218" s="179"/>
      <c r="D218" s="179"/>
      <c r="E218" s="196"/>
      <c r="F218" s="179"/>
      <c r="G218" s="179"/>
    </row>
    <row r="219" spans="1:7" x14ac:dyDescent="0.2">
      <c r="A219" s="179"/>
      <c r="B219" s="179"/>
      <c r="C219" s="179"/>
      <c r="D219" s="179"/>
      <c r="E219" s="196"/>
      <c r="F219" s="179"/>
      <c r="G219" s="179"/>
    </row>
    <row r="220" spans="1:7" x14ac:dyDescent="0.2">
      <c r="A220" s="179"/>
      <c r="B220" s="179"/>
      <c r="C220" s="179"/>
      <c r="D220" s="179"/>
      <c r="E220" s="196"/>
      <c r="F220" s="179"/>
      <c r="G220" s="179"/>
    </row>
    <row r="221" spans="1:7" x14ac:dyDescent="0.2">
      <c r="A221" s="179"/>
      <c r="B221" s="179"/>
      <c r="C221" s="179"/>
      <c r="D221" s="179"/>
      <c r="E221" s="196"/>
      <c r="F221" s="179"/>
      <c r="G221" s="179"/>
    </row>
    <row r="222" spans="1:7" x14ac:dyDescent="0.2">
      <c r="A222" s="179"/>
      <c r="B222" s="179"/>
      <c r="C222" s="179"/>
      <c r="D222" s="179"/>
      <c r="E222" s="196"/>
      <c r="F222" s="179"/>
      <c r="G222" s="179"/>
    </row>
  </sheetData>
  <mergeCells count="91">
    <mergeCell ref="C20:D20"/>
    <mergeCell ref="A1:G1"/>
    <mergeCell ref="A3:B3"/>
    <mergeCell ref="A4:B4"/>
    <mergeCell ref="E4:G4"/>
    <mergeCell ref="C9:D9"/>
    <mergeCell ref="C10:D10"/>
    <mergeCell ref="C11:D11"/>
    <mergeCell ref="C12:D12"/>
    <mergeCell ref="C3:D3"/>
    <mergeCell ref="C13:D13"/>
    <mergeCell ref="C14:D14"/>
    <mergeCell ref="C17:D17"/>
    <mergeCell ref="C18:D18"/>
    <mergeCell ref="C19:D19"/>
    <mergeCell ref="C38:D38"/>
    <mergeCell ref="C21:D21"/>
    <mergeCell ref="C22:D22"/>
    <mergeCell ref="C25:D25"/>
    <mergeCell ref="C26:D26"/>
    <mergeCell ref="C27:D27"/>
    <mergeCell ref="C28:D28"/>
    <mergeCell ref="C29:D29"/>
    <mergeCell ref="C30:D30"/>
    <mergeCell ref="C32:D32"/>
    <mergeCell ref="C33:D33"/>
    <mergeCell ref="C35:D35"/>
    <mergeCell ref="C51:D51"/>
    <mergeCell ref="C39:D39"/>
    <mergeCell ref="C40:D40"/>
    <mergeCell ref="C41:D41"/>
    <mergeCell ref="C42:D42"/>
    <mergeCell ref="C43:D43"/>
    <mergeCell ref="C44:D44"/>
    <mergeCell ref="C45:D45"/>
    <mergeCell ref="C47:D47"/>
    <mergeCell ref="C48:D48"/>
    <mergeCell ref="C49:D49"/>
    <mergeCell ref="C50:D50"/>
    <mergeCell ref="C72:D72"/>
    <mergeCell ref="C52:D52"/>
    <mergeCell ref="C56:D56"/>
    <mergeCell ref="C57:D57"/>
    <mergeCell ref="C58:D58"/>
    <mergeCell ref="C59:D59"/>
    <mergeCell ref="C60:D60"/>
    <mergeCell ref="C62:D62"/>
    <mergeCell ref="C63:D63"/>
    <mergeCell ref="C64:D64"/>
    <mergeCell ref="C65:D65"/>
    <mergeCell ref="C66:D66"/>
    <mergeCell ref="C69:D69"/>
    <mergeCell ref="C70:D70"/>
    <mergeCell ref="C87:D87"/>
    <mergeCell ref="C73:D73"/>
    <mergeCell ref="C74:D74"/>
    <mergeCell ref="C75:D75"/>
    <mergeCell ref="C76:D76"/>
    <mergeCell ref="C77:D77"/>
    <mergeCell ref="C79:D79"/>
    <mergeCell ref="C82:D82"/>
    <mergeCell ref="C83:D83"/>
    <mergeCell ref="C84:D84"/>
    <mergeCell ref="C85:D85"/>
    <mergeCell ref="C86:D86"/>
    <mergeCell ref="C90:D90"/>
    <mergeCell ref="C94:D94"/>
    <mergeCell ref="C98:D98"/>
    <mergeCell ref="C100:D100"/>
    <mergeCell ref="C103:D103"/>
    <mergeCell ref="C125:D125"/>
    <mergeCell ref="C108:D108"/>
    <mergeCell ref="C109:D109"/>
    <mergeCell ref="C110:D110"/>
    <mergeCell ref="C111:D111"/>
    <mergeCell ref="C112:D112"/>
    <mergeCell ref="C113:D113"/>
    <mergeCell ref="C117:D117"/>
    <mergeCell ref="C121:D121"/>
    <mergeCell ref="C122:D122"/>
    <mergeCell ref="C123:D123"/>
    <mergeCell ref="C124:D124"/>
    <mergeCell ref="C147:D147"/>
    <mergeCell ref="C140:D140"/>
    <mergeCell ref="C126:D126"/>
    <mergeCell ref="C130:D130"/>
    <mergeCell ref="C132:D132"/>
    <mergeCell ref="C133:D133"/>
    <mergeCell ref="C134:D134"/>
    <mergeCell ref="C135:D135"/>
    <mergeCell ref="C136:D136"/>
  </mergeCells>
  <printOptions gridLinesSet="0"/>
  <pageMargins left="0.59055118110236227" right="0.39370078740157483" top="0.59055118110236227" bottom="0.59055118110236227" header="0.19685039370078741" footer="0.19685039370078741"/>
  <pageSetup paperSize="9" fitToHeight="0" orientation="portrait" horizontalDpi="300" r:id="rId1"/>
  <headerFooter alignWithMargins="0">
    <oddFooter>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2020-11-16T07:08:23Z</cp:lastPrinted>
  <dcterms:created xsi:type="dcterms:W3CDTF">2020-11-16T07:05:38Z</dcterms:created>
  <dcterms:modified xsi:type="dcterms:W3CDTF">2020-12-07T08:18:30Z</dcterms:modified>
</cp:coreProperties>
</file>