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Z:\2. PROJEKTY 2014 - 2020\PRV II\5. kolo příjmu\01 Projekty\4.1.1. Modernizace\Prima Agri\02a NOVÉ VŘ\přílohy\"/>
    </mc:Choice>
  </mc:AlternateContent>
  <xr:revisionPtr revIDLastSave="0" documentId="13_ncr:1_{9D311656-267F-45FA-92F2-4387C1890625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ace stavby" sheetId="1" r:id="rId1"/>
    <sheet name="SO 01-1 - Stavební náklady" sheetId="2" r:id="rId2"/>
    <sheet name="SO 01-2 - Technologie hra..." sheetId="3" r:id="rId3"/>
    <sheet name="SO 01-3 - Elektroinstalce" sheetId="4" r:id="rId4"/>
    <sheet name="SO 01-4 - Hromosvod a uze..." sheetId="5" r:id="rId5"/>
    <sheet name="SO 02-1 - Stavební náklady" sheetId="6" r:id="rId6"/>
  </sheets>
  <definedNames>
    <definedName name="_xlnm._FilterDatabase" localSheetId="1" hidden="1">'SO 01-1 - Stavební náklady'!$C$100:$K$197</definedName>
    <definedName name="_xlnm._FilterDatabase" localSheetId="2" hidden="1">'SO 01-2 - Technologie hra...'!$C$92:$K$136</definedName>
    <definedName name="_xlnm._FilterDatabase" localSheetId="3" hidden="1">'SO 01-3 - Elektroinstalce'!$C$86:$K$130</definedName>
    <definedName name="_xlnm._FilterDatabase" localSheetId="4" hidden="1">'SO 01-4 - Hromosvod a uze...'!$C$86:$K$107</definedName>
    <definedName name="_xlnm._FilterDatabase" localSheetId="5" hidden="1">'SO 02-1 - Stavební náklady'!$C$90:$K$119</definedName>
    <definedName name="_xlnm.Print_Titles" localSheetId="0">'Rekapitulace stavby'!$52:$52</definedName>
    <definedName name="_xlnm.Print_Titles" localSheetId="1">'SO 01-1 - Stavební náklady'!$100:$100</definedName>
    <definedName name="_xlnm.Print_Titles" localSheetId="2">'SO 01-2 - Technologie hra...'!$92:$92</definedName>
    <definedName name="_xlnm.Print_Titles" localSheetId="3">'SO 01-3 - Elektroinstalce'!$86:$86</definedName>
    <definedName name="_xlnm.Print_Titles" localSheetId="4">'SO 01-4 - Hromosvod a uze...'!$86:$86</definedName>
    <definedName name="_xlnm.Print_Titles" localSheetId="5">'SO 02-1 - Stavební náklady'!$90:$90</definedName>
    <definedName name="_xlnm.Print_Area" localSheetId="0">'Rekapitulace stavby'!$D$4:$AO$36,'Rekapitulace stavby'!$C$42:$AQ$62</definedName>
    <definedName name="_xlnm.Print_Area" localSheetId="1">'SO 01-1 - Stavební náklady'!$C$4:$J$41,'SO 01-1 - Stavební náklady'!$C$47:$J$80,'SO 01-1 - Stavební náklady'!$C$86:$K$197</definedName>
    <definedName name="_xlnm.Print_Area" localSheetId="2">'SO 01-2 - Technologie hra...'!$C$4:$J$41,'SO 01-2 - Technologie hra...'!$C$47:$J$72,'SO 01-2 - Technologie hra...'!$C$78:$K$136</definedName>
    <definedName name="_xlnm.Print_Area" localSheetId="3">'SO 01-3 - Elektroinstalce'!$C$4:$J$41,'SO 01-3 - Elektroinstalce'!$C$47:$J$66,'SO 01-3 - Elektroinstalce'!$C$72:$K$130</definedName>
    <definedName name="_xlnm.Print_Area" localSheetId="4">'SO 01-4 - Hromosvod a uze...'!$C$4:$J$41,'SO 01-4 - Hromosvod a uze...'!$C$47:$J$66,'SO 01-4 - Hromosvod a uze...'!$C$72:$K$107</definedName>
    <definedName name="_xlnm.Print_Area" localSheetId="5">'SO 02-1 - Stavební náklady'!$C$4:$J$41,'SO 02-1 - Stavební náklady'!$C$47:$J$70,'SO 02-1 - Stavební náklady'!$C$76:$K$119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6" l="1"/>
  <c r="J38" i="6"/>
  <c r="AY61" i="1" s="1"/>
  <c r="J37" i="6"/>
  <c r="AX61" i="1" s="1"/>
  <c r="BI119" i="6"/>
  <c r="BH119" i="6"/>
  <c r="BG119" i="6"/>
  <c r="BF119" i="6"/>
  <c r="T119" i="6"/>
  <c r="T118" i="6" s="1"/>
  <c r="R119" i="6"/>
  <c r="R118" i="6"/>
  <c r="P119" i="6"/>
  <c r="P118" i="6" s="1"/>
  <c r="BK119" i="6"/>
  <c r="BK118" i="6" s="1"/>
  <c r="J118" i="6" s="1"/>
  <c r="J69" i="6" s="1"/>
  <c r="J119" i="6"/>
  <c r="BE119" i="6" s="1"/>
  <c r="BI117" i="6"/>
  <c r="BH117" i="6"/>
  <c r="BG117" i="6"/>
  <c r="BF117" i="6"/>
  <c r="T117" i="6"/>
  <c r="R117" i="6"/>
  <c r="P117" i="6"/>
  <c r="BK117" i="6"/>
  <c r="J117" i="6"/>
  <c r="BE117" i="6" s="1"/>
  <c r="BI116" i="6"/>
  <c r="BH116" i="6"/>
  <c r="BG116" i="6"/>
  <c r="BF116" i="6"/>
  <c r="T116" i="6"/>
  <c r="R116" i="6"/>
  <c r="P116" i="6"/>
  <c r="BK116" i="6"/>
  <c r="J116" i="6"/>
  <c r="BE116" i="6" s="1"/>
  <c r="BI115" i="6"/>
  <c r="BH115" i="6"/>
  <c r="BG115" i="6"/>
  <c r="BF115" i="6"/>
  <c r="T115" i="6"/>
  <c r="T114" i="6" s="1"/>
  <c r="R115" i="6"/>
  <c r="R114" i="6" s="1"/>
  <c r="P115" i="6"/>
  <c r="BK115" i="6"/>
  <c r="BK114" i="6" s="1"/>
  <c r="J114" i="6" s="1"/>
  <c r="J68" i="6" s="1"/>
  <c r="J115" i="6"/>
  <c r="BE115" i="6" s="1"/>
  <c r="BI113" i="6"/>
  <c r="BH113" i="6"/>
  <c r="BG113" i="6"/>
  <c r="BF113" i="6"/>
  <c r="T113" i="6"/>
  <c r="R113" i="6"/>
  <c r="P113" i="6"/>
  <c r="BK113" i="6"/>
  <c r="J113" i="6"/>
  <c r="BE113" i="6" s="1"/>
  <c r="BI112" i="6"/>
  <c r="BH112" i="6"/>
  <c r="BG112" i="6"/>
  <c r="BF112" i="6"/>
  <c r="T112" i="6"/>
  <c r="R112" i="6"/>
  <c r="P112" i="6"/>
  <c r="BK112" i="6"/>
  <c r="J112" i="6"/>
  <c r="BE112" i="6"/>
  <c r="BI111" i="6"/>
  <c r="BH111" i="6"/>
  <c r="BG111" i="6"/>
  <c r="BF111" i="6"/>
  <c r="T111" i="6"/>
  <c r="R111" i="6"/>
  <c r="P111" i="6"/>
  <c r="BK111" i="6"/>
  <c r="J111" i="6"/>
  <c r="BE111" i="6" s="1"/>
  <c r="BI110" i="6"/>
  <c r="BH110" i="6"/>
  <c r="BG110" i="6"/>
  <c r="BF110" i="6"/>
  <c r="T110" i="6"/>
  <c r="R110" i="6"/>
  <c r="P110" i="6"/>
  <c r="BK110" i="6"/>
  <c r="J110" i="6"/>
  <c r="BE110" i="6" s="1"/>
  <c r="BI109" i="6"/>
  <c r="BH109" i="6"/>
  <c r="BG109" i="6"/>
  <c r="BF109" i="6"/>
  <c r="T109" i="6"/>
  <c r="R109" i="6"/>
  <c r="P109" i="6"/>
  <c r="BK109" i="6"/>
  <c r="J109" i="6"/>
  <c r="BE109" i="6" s="1"/>
  <c r="BI108" i="6"/>
  <c r="BH108" i="6"/>
  <c r="BG108" i="6"/>
  <c r="BF108" i="6"/>
  <c r="T108" i="6"/>
  <c r="R108" i="6"/>
  <c r="P108" i="6"/>
  <c r="BK108" i="6"/>
  <c r="J108" i="6"/>
  <c r="BE108" i="6" s="1"/>
  <c r="BI107" i="6"/>
  <c r="BH107" i="6"/>
  <c r="BG107" i="6"/>
  <c r="BF107" i="6"/>
  <c r="T107" i="6"/>
  <c r="T105" i="6" s="1"/>
  <c r="R107" i="6"/>
  <c r="P107" i="6"/>
  <c r="BK107" i="6"/>
  <c r="J107" i="6"/>
  <c r="BE107" i="6" s="1"/>
  <c r="BI106" i="6"/>
  <c r="BH106" i="6"/>
  <c r="BG106" i="6"/>
  <c r="BF106" i="6"/>
  <c r="T106" i="6"/>
  <c r="R106" i="6"/>
  <c r="P106" i="6"/>
  <c r="BK106" i="6"/>
  <c r="J106" i="6"/>
  <c r="BE106" i="6" s="1"/>
  <c r="BI104" i="6"/>
  <c r="BH104" i="6"/>
  <c r="BG104" i="6"/>
  <c r="BF104" i="6"/>
  <c r="T104" i="6"/>
  <c r="R104" i="6"/>
  <c r="R100" i="6" s="1"/>
  <c r="P104" i="6"/>
  <c r="BK104" i="6"/>
  <c r="J104" i="6"/>
  <c r="BE104" i="6"/>
  <c r="BI103" i="6"/>
  <c r="BH103" i="6"/>
  <c r="BG103" i="6"/>
  <c r="BF103" i="6"/>
  <c r="T103" i="6"/>
  <c r="R103" i="6"/>
  <c r="P103" i="6"/>
  <c r="BK103" i="6"/>
  <c r="J103" i="6"/>
  <c r="BE103" i="6" s="1"/>
  <c r="BI102" i="6"/>
  <c r="BH102" i="6"/>
  <c r="BG102" i="6"/>
  <c r="BF102" i="6"/>
  <c r="T102" i="6"/>
  <c r="R102" i="6"/>
  <c r="P102" i="6"/>
  <c r="BK102" i="6"/>
  <c r="J102" i="6"/>
  <c r="BE102" i="6" s="1"/>
  <c r="BI101" i="6"/>
  <c r="BH101" i="6"/>
  <c r="BG101" i="6"/>
  <c r="BF101" i="6"/>
  <c r="T101" i="6"/>
  <c r="R101" i="6"/>
  <c r="P101" i="6"/>
  <c r="P100" i="6" s="1"/>
  <c r="BK101" i="6"/>
  <c r="BK100" i="6"/>
  <c r="J100" i="6" s="1"/>
  <c r="J66" i="6" s="1"/>
  <c r="J101" i="6"/>
  <c r="BE101" i="6" s="1"/>
  <c r="BI99" i="6"/>
  <c r="BH99" i="6"/>
  <c r="BG99" i="6"/>
  <c r="BF99" i="6"/>
  <c r="T99" i="6"/>
  <c r="R99" i="6"/>
  <c r="P99" i="6"/>
  <c r="BK99" i="6"/>
  <c r="J99" i="6"/>
  <c r="BE99" i="6" s="1"/>
  <c r="BI98" i="6"/>
  <c r="BH98" i="6"/>
  <c r="BG98" i="6"/>
  <c r="BF98" i="6"/>
  <c r="T98" i="6"/>
  <c r="R98" i="6"/>
  <c r="P98" i="6"/>
  <c r="BK98" i="6"/>
  <c r="J98" i="6"/>
  <c r="BE98" i="6" s="1"/>
  <c r="BI97" i="6"/>
  <c r="BH97" i="6"/>
  <c r="BG97" i="6"/>
  <c r="BF97" i="6"/>
  <c r="T97" i="6"/>
  <c r="R97" i="6"/>
  <c r="P97" i="6"/>
  <c r="BK97" i="6"/>
  <c r="J97" i="6"/>
  <c r="BE97" i="6" s="1"/>
  <c r="BI96" i="6"/>
  <c r="BH96" i="6"/>
  <c r="BG96" i="6"/>
  <c r="BF96" i="6"/>
  <c r="T96" i="6"/>
  <c r="R96" i="6"/>
  <c r="P96" i="6"/>
  <c r="BK96" i="6"/>
  <c r="J96" i="6"/>
  <c r="BE96" i="6" s="1"/>
  <c r="BI95" i="6"/>
  <c r="BH95" i="6"/>
  <c r="BG95" i="6"/>
  <c r="BF95" i="6"/>
  <c r="T95" i="6"/>
  <c r="R95" i="6"/>
  <c r="P95" i="6"/>
  <c r="BK95" i="6"/>
  <c r="J95" i="6"/>
  <c r="BE95" i="6" s="1"/>
  <c r="BI94" i="6"/>
  <c r="BH94" i="6"/>
  <c r="BG94" i="6"/>
  <c r="BF94" i="6"/>
  <c r="T94" i="6"/>
  <c r="R94" i="6"/>
  <c r="P94" i="6"/>
  <c r="BK94" i="6"/>
  <c r="J94" i="6"/>
  <c r="BE94" i="6" s="1"/>
  <c r="J88" i="6"/>
  <c r="F87" i="6"/>
  <c r="F85" i="6"/>
  <c r="E83" i="6"/>
  <c r="J59" i="6"/>
  <c r="F58" i="6"/>
  <c r="F56" i="6"/>
  <c r="E54" i="6"/>
  <c r="J23" i="6"/>
  <c r="E23" i="6"/>
  <c r="J87" i="6" s="1"/>
  <c r="J22" i="6"/>
  <c r="J20" i="6"/>
  <c r="E20" i="6"/>
  <c r="F88" i="6"/>
  <c r="F59" i="6"/>
  <c r="J19" i="6"/>
  <c r="J85" i="6"/>
  <c r="E7" i="6"/>
  <c r="E79" i="6" s="1"/>
  <c r="J39" i="5"/>
  <c r="J38" i="5"/>
  <c r="AY59" i="1" s="1"/>
  <c r="J37" i="5"/>
  <c r="AX59" i="1"/>
  <c r="BI107" i="5"/>
  <c r="BH107" i="5"/>
  <c r="BG107" i="5"/>
  <c r="BF107" i="5"/>
  <c r="T107" i="5"/>
  <c r="R107" i="5"/>
  <c r="P107" i="5"/>
  <c r="BK107" i="5"/>
  <c r="J107" i="5"/>
  <c r="BE107" i="5" s="1"/>
  <c r="BI106" i="5"/>
  <c r="BH106" i="5"/>
  <c r="BG106" i="5"/>
  <c r="BF106" i="5"/>
  <c r="T106" i="5"/>
  <c r="R106" i="5"/>
  <c r="P106" i="5"/>
  <c r="BK106" i="5"/>
  <c r="J106" i="5"/>
  <c r="BE106" i="5" s="1"/>
  <c r="BI105" i="5"/>
  <c r="BH105" i="5"/>
  <c r="BG105" i="5"/>
  <c r="BF105" i="5"/>
  <c r="T105" i="5"/>
  <c r="R105" i="5"/>
  <c r="P105" i="5"/>
  <c r="BK105" i="5"/>
  <c r="J105" i="5"/>
  <c r="BE105" i="5" s="1"/>
  <c r="BI104" i="5"/>
  <c r="BH104" i="5"/>
  <c r="BG104" i="5"/>
  <c r="BF104" i="5"/>
  <c r="T104" i="5"/>
  <c r="R104" i="5"/>
  <c r="P104" i="5"/>
  <c r="BK104" i="5"/>
  <c r="J104" i="5"/>
  <c r="BE104" i="5"/>
  <c r="BI103" i="5"/>
  <c r="BH103" i="5"/>
  <c r="BG103" i="5"/>
  <c r="BF103" i="5"/>
  <c r="T103" i="5"/>
  <c r="R103" i="5"/>
  <c r="P103" i="5"/>
  <c r="BK103" i="5"/>
  <c r="J103" i="5"/>
  <c r="BE103" i="5" s="1"/>
  <c r="BI102" i="5"/>
  <c r="BH102" i="5"/>
  <c r="BG102" i="5"/>
  <c r="BF102" i="5"/>
  <c r="T102" i="5"/>
  <c r="R102" i="5"/>
  <c r="P102" i="5"/>
  <c r="BK102" i="5"/>
  <c r="J102" i="5"/>
  <c r="BE102" i="5"/>
  <c r="BI101" i="5"/>
  <c r="BH101" i="5"/>
  <c r="BG101" i="5"/>
  <c r="BF101" i="5"/>
  <c r="T101" i="5"/>
  <c r="R101" i="5"/>
  <c r="P101" i="5"/>
  <c r="BK101" i="5"/>
  <c r="J101" i="5"/>
  <c r="BE101" i="5" s="1"/>
  <c r="BI100" i="5"/>
  <c r="BH100" i="5"/>
  <c r="BG100" i="5"/>
  <c r="BF100" i="5"/>
  <c r="T100" i="5"/>
  <c r="R100" i="5"/>
  <c r="P100" i="5"/>
  <c r="BK100" i="5"/>
  <c r="J100" i="5"/>
  <c r="BE100" i="5"/>
  <c r="BI99" i="5"/>
  <c r="BH99" i="5"/>
  <c r="BG99" i="5"/>
  <c r="BF99" i="5"/>
  <c r="T99" i="5"/>
  <c r="R99" i="5"/>
  <c r="P99" i="5"/>
  <c r="BK99" i="5"/>
  <c r="J99" i="5"/>
  <c r="BE99" i="5" s="1"/>
  <c r="BI98" i="5"/>
  <c r="BH98" i="5"/>
  <c r="BG98" i="5"/>
  <c r="BF98" i="5"/>
  <c r="T98" i="5"/>
  <c r="R98" i="5"/>
  <c r="P98" i="5"/>
  <c r="BK98" i="5"/>
  <c r="J98" i="5"/>
  <c r="BE98" i="5" s="1"/>
  <c r="BI97" i="5"/>
  <c r="BH97" i="5"/>
  <c r="BG97" i="5"/>
  <c r="BF97" i="5"/>
  <c r="T97" i="5"/>
  <c r="R97" i="5"/>
  <c r="P97" i="5"/>
  <c r="BK97" i="5"/>
  <c r="J97" i="5"/>
  <c r="BE97" i="5" s="1"/>
  <c r="BI96" i="5"/>
  <c r="BH96" i="5"/>
  <c r="BG96" i="5"/>
  <c r="BF96" i="5"/>
  <c r="T96" i="5"/>
  <c r="R96" i="5"/>
  <c r="P96" i="5"/>
  <c r="BK96" i="5"/>
  <c r="J96" i="5"/>
  <c r="BE96" i="5"/>
  <c r="BI95" i="5"/>
  <c r="BH95" i="5"/>
  <c r="BG95" i="5"/>
  <c r="BF95" i="5"/>
  <c r="T95" i="5"/>
  <c r="R95" i="5"/>
  <c r="P95" i="5"/>
  <c r="BK95" i="5"/>
  <c r="J95" i="5"/>
  <c r="BE95" i="5" s="1"/>
  <c r="BI94" i="5"/>
  <c r="BH94" i="5"/>
  <c r="BG94" i="5"/>
  <c r="BF94" i="5"/>
  <c r="T94" i="5"/>
  <c r="R94" i="5"/>
  <c r="P94" i="5"/>
  <c r="BK94" i="5"/>
  <c r="J94" i="5"/>
  <c r="BE94" i="5"/>
  <c r="BI93" i="5"/>
  <c r="BH93" i="5"/>
  <c r="BG93" i="5"/>
  <c r="BF93" i="5"/>
  <c r="T93" i="5"/>
  <c r="R93" i="5"/>
  <c r="P93" i="5"/>
  <c r="BK93" i="5"/>
  <c r="J93" i="5"/>
  <c r="BE93" i="5" s="1"/>
  <c r="BI92" i="5"/>
  <c r="BH92" i="5"/>
  <c r="BG92" i="5"/>
  <c r="BF92" i="5"/>
  <c r="T92" i="5"/>
  <c r="R92" i="5"/>
  <c r="P92" i="5"/>
  <c r="BK92" i="5"/>
  <c r="J92" i="5"/>
  <c r="BE92" i="5"/>
  <c r="BI91" i="5"/>
  <c r="BH91" i="5"/>
  <c r="BG91" i="5"/>
  <c r="BF91" i="5"/>
  <c r="T91" i="5"/>
  <c r="R91" i="5"/>
  <c r="P91" i="5"/>
  <c r="BK91" i="5"/>
  <c r="J91" i="5"/>
  <c r="BE91" i="5" s="1"/>
  <c r="BI90" i="5"/>
  <c r="BH90" i="5"/>
  <c r="BG90" i="5"/>
  <c r="BF90" i="5"/>
  <c r="T90" i="5"/>
  <c r="R90" i="5"/>
  <c r="P90" i="5"/>
  <c r="P89" i="5" s="1"/>
  <c r="P88" i="5" s="1"/>
  <c r="P87" i="5" s="1"/>
  <c r="AU59" i="1" s="1"/>
  <c r="BK90" i="5"/>
  <c r="J90" i="5"/>
  <c r="BE90" i="5" s="1"/>
  <c r="J84" i="5"/>
  <c r="F83" i="5"/>
  <c r="F81" i="5"/>
  <c r="E79" i="5"/>
  <c r="J59" i="5"/>
  <c r="F58" i="5"/>
  <c r="F56" i="5"/>
  <c r="E54" i="5"/>
  <c r="J23" i="5"/>
  <c r="E23" i="5"/>
  <c r="J58" i="5" s="1"/>
  <c r="J22" i="5"/>
  <c r="J20" i="5"/>
  <c r="E20" i="5"/>
  <c r="F59" i="5" s="1"/>
  <c r="J19" i="5"/>
  <c r="J56" i="5"/>
  <c r="J81" i="5"/>
  <c r="E7" i="5"/>
  <c r="E50" i="5" s="1"/>
  <c r="J39" i="4"/>
  <c r="J38" i="4"/>
  <c r="AY58" i="1" s="1"/>
  <c r="J37" i="4"/>
  <c r="AX58" i="1" s="1"/>
  <c r="BI130" i="4"/>
  <c r="BH130" i="4"/>
  <c r="BG130" i="4"/>
  <c r="BF130" i="4"/>
  <c r="T130" i="4"/>
  <c r="R130" i="4"/>
  <c r="P130" i="4"/>
  <c r="BK130" i="4"/>
  <c r="J130" i="4"/>
  <c r="BE130" i="4"/>
  <c r="BI129" i="4"/>
  <c r="BH129" i="4"/>
  <c r="BG129" i="4"/>
  <c r="BF129" i="4"/>
  <c r="T129" i="4"/>
  <c r="R129" i="4"/>
  <c r="P129" i="4"/>
  <c r="BK129" i="4"/>
  <c r="J129" i="4"/>
  <c r="BE129" i="4" s="1"/>
  <c r="BI128" i="4"/>
  <c r="BH128" i="4"/>
  <c r="BG128" i="4"/>
  <c r="BF128" i="4"/>
  <c r="T128" i="4"/>
  <c r="R128" i="4"/>
  <c r="P128" i="4"/>
  <c r="BK128" i="4"/>
  <c r="J128" i="4"/>
  <c r="BE128" i="4"/>
  <c r="BI127" i="4"/>
  <c r="BH127" i="4"/>
  <c r="BG127" i="4"/>
  <c r="BF127" i="4"/>
  <c r="T127" i="4"/>
  <c r="R127" i="4"/>
  <c r="P127" i="4"/>
  <c r="BK127" i="4"/>
  <c r="J127" i="4"/>
  <c r="BE127" i="4" s="1"/>
  <c r="BI126" i="4"/>
  <c r="BH126" i="4"/>
  <c r="BG126" i="4"/>
  <c r="BF126" i="4"/>
  <c r="T126" i="4"/>
  <c r="R126" i="4"/>
  <c r="P126" i="4"/>
  <c r="BK126" i="4"/>
  <c r="J126" i="4"/>
  <c r="BE126" i="4" s="1"/>
  <c r="BI125" i="4"/>
  <c r="BH125" i="4"/>
  <c r="BG125" i="4"/>
  <c r="BF125" i="4"/>
  <c r="T125" i="4"/>
  <c r="R125" i="4"/>
  <c r="P125" i="4"/>
  <c r="BK125" i="4"/>
  <c r="J125" i="4"/>
  <c r="BE125" i="4" s="1"/>
  <c r="BI124" i="4"/>
  <c r="BH124" i="4"/>
  <c r="BG124" i="4"/>
  <c r="BF124" i="4"/>
  <c r="T124" i="4"/>
  <c r="R124" i="4"/>
  <c r="P124" i="4"/>
  <c r="BK124" i="4"/>
  <c r="J124" i="4"/>
  <c r="BE124" i="4"/>
  <c r="BI123" i="4"/>
  <c r="BH123" i="4"/>
  <c r="BG123" i="4"/>
  <c r="BF123" i="4"/>
  <c r="T123" i="4"/>
  <c r="R123" i="4"/>
  <c r="P123" i="4"/>
  <c r="BK123" i="4"/>
  <c r="J123" i="4"/>
  <c r="BE123" i="4" s="1"/>
  <c r="BI122" i="4"/>
  <c r="BH122" i="4"/>
  <c r="BG122" i="4"/>
  <c r="BF122" i="4"/>
  <c r="T122" i="4"/>
  <c r="R122" i="4"/>
  <c r="P122" i="4"/>
  <c r="BK122" i="4"/>
  <c r="J122" i="4"/>
  <c r="BE122" i="4"/>
  <c r="BI121" i="4"/>
  <c r="BH121" i="4"/>
  <c r="BG121" i="4"/>
  <c r="BF121" i="4"/>
  <c r="T121" i="4"/>
  <c r="R121" i="4"/>
  <c r="P121" i="4"/>
  <c r="BK121" i="4"/>
  <c r="J121" i="4"/>
  <c r="BE121" i="4" s="1"/>
  <c r="BI120" i="4"/>
  <c r="BH120" i="4"/>
  <c r="BG120" i="4"/>
  <c r="BF120" i="4"/>
  <c r="T120" i="4"/>
  <c r="R120" i="4"/>
  <c r="P120" i="4"/>
  <c r="BK120" i="4"/>
  <c r="J120" i="4"/>
  <c r="BE120" i="4" s="1"/>
  <c r="BI119" i="4"/>
  <c r="BH119" i="4"/>
  <c r="BG119" i="4"/>
  <c r="BF119" i="4"/>
  <c r="T119" i="4"/>
  <c r="R119" i="4"/>
  <c r="P119" i="4"/>
  <c r="BK119" i="4"/>
  <c r="J119" i="4"/>
  <c r="BE119" i="4" s="1"/>
  <c r="BI118" i="4"/>
  <c r="BH118" i="4"/>
  <c r="BG118" i="4"/>
  <c r="BF118" i="4"/>
  <c r="T118" i="4"/>
  <c r="R118" i="4"/>
  <c r="P118" i="4"/>
  <c r="BK118" i="4"/>
  <c r="J118" i="4"/>
  <c r="BE118" i="4" s="1"/>
  <c r="BI117" i="4"/>
  <c r="BH117" i="4"/>
  <c r="BG117" i="4"/>
  <c r="BF117" i="4"/>
  <c r="T117" i="4"/>
  <c r="R117" i="4"/>
  <c r="P117" i="4"/>
  <c r="BK117" i="4"/>
  <c r="J117" i="4"/>
  <c r="BE117" i="4" s="1"/>
  <c r="BI116" i="4"/>
  <c r="BH116" i="4"/>
  <c r="BG116" i="4"/>
  <c r="BF116" i="4"/>
  <c r="T116" i="4"/>
  <c r="R116" i="4"/>
  <c r="P116" i="4"/>
  <c r="BK116" i="4"/>
  <c r="J116" i="4"/>
  <c r="BE116" i="4" s="1"/>
  <c r="BI115" i="4"/>
  <c r="BH115" i="4"/>
  <c r="BG115" i="4"/>
  <c r="BF115" i="4"/>
  <c r="T115" i="4"/>
  <c r="R115" i="4"/>
  <c r="P115" i="4"/>
  <c r="BK115" i="4"/>
  <c r="J115" i="4"/>
  <c r="BE115" i="4" s="1"/>
  <c r="BI114" i="4"/>
  <c r="BH114" i="4"/>
  <c r="BG114" i="4"/>
  <c r="BF114" i="4"/>
  <c r="T114" i="4"/>
  <c r="R114" i="4"/>
  <c r="P114" i="4"/>
  <c r="BK114" i="4"/>
  <c r="J114" i="4"/>
  <c r="BE114" i="4" s="1"/>
  <c r="BI113" i="4"/>
  <c r="BH113" i="4"/>
  <c r="BG113" i="4"/>
  <c r="BF113" i="4"/>
  <c r="T113" i="4"/>
  <c r="R113" i="4"/>
  <c r="P113" i="4"/>
  <c r="BK113" i="4"/>
  <c r="J113" i="4"/>
  <c r="BE113" i="4" s="1"/>
  <c r="BI112" i="4"/>
  <c r="BH112" i="4"/>
  <c r="BG112" i="4"/>
  <c r="BF112" i="4"/>
  <c r="T112" i="4"/>
  <c r="R112" i="4"/>
  <c r="P112" i="4"/>
  <c r="BK112" i="4"/>
  <c r="J112" i="4"/>
  <c r="BE112" i="4"/>
  <c r="BI111" i="4"/>
  <c r="BH111" i="4"/>
  <c r="BG111" i="4"/>
  <c r="BF111" i="4"/>
  <c r="T111" i="4"/>
  <c r="R111" i="4"/>
  <c r="P111" i="4"/>
  <c r="BK111" i="4"/>
  <c r="J111" i="4"/>
  <c r="BE111" i="4" s="1"/>
  <c r="BI110" i="4"/>
  <c r="BH110" i="4"/>
  <c r="BG110" i="4"/>
  <c r="BF110" i="4"/>
  <c r="T110" i="4"/>
  <c r="R110" i="4"/>
  <c r="P110" i="4"/>
  <c r="BK110" i="4"/>
  <c r="J110" i="4"/>
  <c r="BE110" i="4" s="1"/>
  <c r="BI109" i="4"/>
  <c r="BH109" i="4"/>
  <c r="BG109" i="4"/>
  <c r="BF109" i="4"/>
  <c r="T109" i="4"/>
  <c r="R109" i="4"/>
  <c r="P109" i="4"/>
  <c r="BK109" i="4"/>
  <c r="J109" i="4"/>
  <c r="BE109" i="4" s="1"/>
  <c r="BI108" i="4"/>
  <c r="BH108" i="4"/>
  <c r="BG108" i="4"/>
  <c r="BF108" i="4"/>
  <c r="T108" i="4"/>
  <c r="R108" i="4"/>
  <c r="P108" i="4"/>
  <c r="BK108" i="4"/>
  <c r="J108" i="4"/>
  <c r="BE108" i="4" s="1"/>
  <c r="BI107" i="4"/>
  <c r="BH107" i="4"/>
  <c r="BG107" i="4"/>
  <c r="BF107" i="4"/>
  <c r="T107" i="4"/>
  <c r="R107" i="4"/>
  <c r="P107" i="4"/>
  <c r="BK107" i="4"/>
  <c r="J107" i="4"/>
  <c r="BE107" i="4" s="1"/>
  <c r="BI106" i="4"/>
  <c r="BH106" i="4"/>
  <c r="BG106" i="4"/>
  <c r="BF106" i="4"/>
  <c r="T106" i="4"/>
  <c r="R106" i="4"/>
  <c r="P106" i="4"/>
  <c r="BK106" i="4"/>
  <c r="J106" i="4"/>
  <c r="BE106" i="4"/>
  <c r="BI105" i="4"/>
  <c r="BH105" i="4"/>
  <c r="BG105" i="4"/>
  <c r="BF105" i="4"/>
  <c r="T105" i="4"/>
  <c r="R105" i="4"/>
  <c r="P105" i="4"/>
  <c r="BK105" i="4"/>
  <c r="J105" i="4"/>
  <c r="BE105" i="4" s="1"/>
  <c r="BI104" i="4"/>
  <c r="BH104" i="4"/>
  <c r="BG104" i="4"/>
  <c r="BF104" i="4"/>
  <c r="T104" i="4"/>
  <c r="R104" i="4"/>
  <c r="P104" i="4"/>
  <c r="BK104" i="4"/>
  <c r="J104" i="4"/>
  <c r="BE104" i="4"/>
  <c r="BI103" i="4"/>
  <c r="BH103" i="4"/>
  <c r="BG103" i="4"/>
  <c r="BF103" i="4"/>
  <c r="T103" i="4"/>
  <c r="R103" i="4"/>
  <c r="P103" i="4"/>
  <c r="BK103" i="4"/>
  <c r="J103" i="4"/>
  <c r="BE103" i="4" s="1"/>
  <c r="BI102" i="4"/>
  <c r="BH102" i="4"/>
  <c r="BG102" i="4"/>
  <c r="BF102" i="4"/>
  <c r="T102" i="4"/>
  <c r="R102" i="4"/>
  <c r="P102" i="4"/>
  <c r="BK102" i="4"/>
  <c r="J102" i="4"/>
  <c r="BE102" i="4" s="1"/>
  <c r="BI101" i="4"/>
  <c r="BH101" i="4"/>
  <c r="BG101" i="4"/>
  <c r="BF101" i="4"/>
  <c r="T101" i="4"/>
  <c r="R101" i="4"/>
  <c r="P101" i="4"/>
  <c r="BK101" i="4"/>
  <c r="J101" i="4"/>
  <c r="BE101" i="4" s="1"/>
  <c r="BI100" i="4"/>
  <c r="BH100" i="4"/>
  <c r="BG100" i="4"/>
  <c r="BF100" i="4"/>
  <c r="T100" i="4"/>
  <c r="R100" i="4"/>
  <c r="P100" i="4"/>
  <c r="BK100" i="4"/>
  <c r="J100" i="4"/>
  <c r="BE100" i="4"/>
  <c r="BI99" i="4"/>
  <c r="BH99" i="4"/>
  <c r="BG99" i="4"/>
  <c r="BF99" i="4"/>
  <c r="T99" i="4"/>
  <c r="R99" i="4"/>
  <c r="P99" i="4"/>
  <c r="BK99" i="4"/>
  <c r="J99" i="4"/>
  <c r="BE99" i="4" s="1"/>
  <c r="BI98" i="4"/>
  <c r="BH98" i="4"/>
  <c r="BG98" i="4"/>
  <c r="BF98" i="4"/>
  <c r="T98" i="4"/>
  <c r="R98" i="4"/>
  <c r="P98" i="4"/>
  <c r="BK98" i="4"/>
  <c r="J98" i="4"/>
  <c r="BE98" i="4"/>
  <c r="BI97" i="4"/>
  <c r="BH97" i="4"/>
  <c r="BG97" i="4"/>
  <c r="BF97" i="4"/>
  <c r="T97" i="4"/>
  <c r="R97" i="4"/>
  <c r="P97" i="4"/>
  <c r="BK97" i="4"/>
  <c r="J97" i="4"/>
  <c r="BE97" i="4" s="1"/>
  <c r="BI96" i="4"/>
  <c r="BH96" i="4"/>
  <c r="BG96" i="4"/>
  <c r="BF96" i="4"/>
  <c r="T96" i="4"/>
  <c r="R96" i="4"/>
  <c r="P96" i="4"/>
  <c r="BK96" i="4"/>
  <c r="J96" i="4"/>
  <c r="BE96" i="4"/>
  <c r="BI95" i="4"/>
  <c r="BH95" i="4"/>
  <c r="BG95" i="4"/>
  <c r="BF95" i="4"/>
  <c r="T95" i="4"/>
  <c r="R95" i="4"/>
  <c r="P95" i="4"/>
  <c r="BK95" i="4"/>
  <c r="J95" i="4"/>
  <c r="BE95" i="4" s="1"/>
  <c r="BI94" i="4"/>
  <c r="BH94" i="4"/>
  <c r="BG94" i="4"/>
  <c r="BF94" i="4"/>
  <c r="T94" i="4"/>
  <c r="R94" i="4"/>
  <c r="P94" i="4"/>
  <c r="BK94" i="4"/>
  <c r="J94" i="4"/>
  <c r="BE94" i="4" s="1"/>
  <c r="BI93" i="4"/>
  <c r="BH93" i="4"/>
  <c r="BG93" i="4"/>
  <c r="BF93" i="4"/>
  <c r="T93" i="4"/>
  <c r="R93" i="4"/>
  <c r="P93" i="4"/>
  <c r="BK93" i="4"/>
  <c r="J93" i="4"/>
  <c r="BE93" i="4" s="1"/>
  <c r="BI92" i="4"/>
  <c r="BH92" i="4"/>
  <c r="BG92" i="4"/>
  <c r="BF92" i="4"/>
  <c r="T92" i="4"/>
  <c r="R92" i="4"/>
  <c r="P92" i="4"/>
  <c r="BK92" i="4"/>
  <c r="J92" i="4"/>
  <c r="BE92" i="4"/>
  <c r="BI91" i="4"/>
  <c r="BH91" i="4"/>
  <c r="BG91" i="4"/>
  <c r="BF91" i="4"/>
  <c r="T91" i="4"/>
  <c r="R91" i="4"/>
  <c r="P91" i="4"/>
  <c r="BK91" i="4"/>
  <c r="J91" i="4"/>
  <c r="BE91" i="4" s="1"/>
  <c r="BI90" i="4"/>
  <c r="BH90" i="4"/>
  <c r="BG90" i="4"/>
  <c r="BF90" i="4"/>
  <c r="T90" i="4"/>
  <c r="R90" i="4"/>
  <c r="P90" i="4"/>
  <c r="BK90" i="4"/>
  <c r="J90" i="4"/>
  <c r="BE90" i="4"/>
  <c r="J84" i="4"/>
  <c r="F83" i="4"/>
  <c r="F81" i="4"/>
  <c r="E79" i="4"/>
  <c r="J59" i="4"/>
  <c r="F58" i="4"/>
  <c r="F56" i="4"/>
  <c r="E54" i="4"/>
  <c r="J23" i="4"/>
  <c r="E23" i="4"/>
  <c r="J83" i="4" s="1"/>
  <c r="J22" i="4"/>
  <c r="J20" i="4"/>
  <c r="E20" i="4"/>
  <c r="F59" i="4" s="1"/>
  <c r="J19" i="4"/>
  <c r="J56" i="4"/>
  <c r="E7" i="4"/>
  <c r="E75" i="4" s="1"/>
  <c r="J39" i="3"/>
  <c r="J38" i="3"/>
  <c r="AY57" i="1" s="1"/>
  <c r="J37" i="3"/>
  <c r="AX57" i="1" s="1"/>
  <c r="BI136" i="3"/>
  <c r="BH136" i="3"/>
  <c r="BG136" i="3"/>
  <c r="BF136" i="3"/>
  <c r="T136" i="3"/>
  <c r="R136" i="3"/>
  <c r="P136" i="3"/>
  <c r="BK136" i="3"/>
  <c r="J136" i="3"/>
  <c r="BE136" i="3" s="1"/>
  <c r="BI135" i="3"/>
  <c r="BH135" i="3"/>
  <c r="BG135" i="3"/>
  <c r="BF135" i="3"/>
  <c r="T135" i="3"/>
  <c r="R135" i="3"/>
  <c r="R131" i="3" s="1"/>
  <c r="P135" i="3"/>
  <c r="BK135" i="3"/>
  <c r="J135" i="3"/>
  <c r="BE135" i="3"/>
  <c r="BI134" i="3"/>
  <c r="BH134" i="3"/>
  <c r="BG134" i="3"/>
  <c r="BF134" i="3"/>
  <c r="T134" i="3"/>
  <c r="R134" i="3"/>
  <c r="P134" i="3"/>
  <c r="BK134" i="3"/>
  <c r="J134" i="3"/>
  <c r="BE134" i="3" s="1"/>
  <c r="BI133" i="3"/>
  <c r="BH133" i="3"/>
  <c r="BG133" i="3"/>
  <c r="BF133" i="3"/>
  <c r="T133" i="3"/>
  <c r="R133" i="3"/>
  <c r="P133" i="3"/>
  <c r="BK133" i="3"/>
  <c r="J133" i="3"/>
  <c r="BE133" i="3" s="1"/>
  <c r="BI132" i="3"/>
  <c r="BH132" i="3"/>
  <c r="BG132" i="3"/>
  <c r="BF132" i="3"/>
  <c r="T132" i="3"/>
  <c r="T131" i="3" s="1"/>
  <c r="R132" i="3"/>
  <c r="P132" i="3"/>
  <c r="BK132" i="3"/>
  <c r="J132" i="3"/>
  <c r="BE132" i="3"/>
  <c r="BI130" i="3"/>
  <c r="BH130" i="3"/>
  <c r="BG130" i="3"/>
  <c r="BF130" i="3"/>
  <c r="T130" i="3"/>
  <c r="R130" i="3"/>
  <c r="P130" i="3"/>
  <c r="BK130" i="3"/>
  <c r="J130" i="3"/>
  <c r="BE130" i="3" s="1"/>
  <c r="BI129" i="3"/>
  <c r="BH129" i="3"/>
  <c r="BG129" i="3"/>
  <c r="BF129" i="3"/>
  <c r="T129" i="3"/>
  <c r="R129" i="3"/>
  <c r="P129" i="3"/>
  <c r="BK129" i="3"/>
  <c r="J129" i="3"/>
  <c r="BE129" i="3" s="1"/>
  <c r="BI128" i="3"/>
  <c r="BH128" i="3"/>
  <c r="BG128" i="3"/>
  <c r="BF128" i="3"/>
  <c r="T128" i="3"/>
  <c r="R128" i="3"/>
  <c r="P128" i="3"/>
  <c r="BK128" i="3"/>
  <c r="J128" i="3"/>
  <c r="BE128" i="3" s="1"/>
  <c r="BI127" i="3"/>
  <c r="BH127" i="3"/>
  <c r="BG127" i="3"/>
  <c r="BF127" i="3"/>
  <c r="T127" i="3"/>
  <c r="R127" i="3"/>
  <c r="P127" i="3"/>
  <c r="BK127" i="3"/>
  <c r="J127" i="3"/>
  <c r="BE127" i="3" s="1"/>
  <c r="BI126" i="3"/>
  <c r="BH126" i="3"/>
  <c r="BG126" i="3"/>
  <c r="BF126" i="3"/>
  <c r="T126" i="3"/>
  <c r="R126" i="3"/>
  <c r="P126" i="3"/>
  <c r="BK126" i="3"/>
  <c r="J126" i="3"/>
  <c r="BE126" i="3" s="1"/>
  <c r="BI125" i="3"/>
  <c r="BH125" i="3"/>
  <c r="BG125" i="3"/>
  <c r="BF125" i="3"/>
  <c r="T125" i="3"/>
  <c r="R125" i="3"/>
  <c r="P125" i="3"/>
  <c r="BK125" i="3"/>
  <c r="J125" i="3"/>
  <c r="BE125" i="3" s="1"/>
  <c r="BI124" i="3"/>
  <c r="BH124" i="3"/>
  <c r="BG124" i="3"/>
  <c r="BF124" i="3"/>
  <c r="T124" i="3"/>
  <c r="R124" i="3"/>
  <c r="P124" i="3"/>
  <c r="BK124" i="3"/>
  <c r="J124" i="3"/>
  <c r="BE124" i="3" s="1"/>
  <c r="BI123" i="3"/>
  <c r="BH123" i="3"/>
  <c r="BG123" i="3"/>
  <c r="BF123" i="3"/>
  <c r="T123" i="3"/>
  <c r="R123" i="3"/>
  <c r="P123" i="3"/>
  <c r="BK123" i="3"/>
  <c r="J123" i="3"/>
  <c r="BE123" i="3" s="1"/>
  <c r="BI122" i="3"/>
  <c r="BH122" i="3"/>
  <c r="BG122" i="3"/>
  <c r="BF122" i="3"/>
  <c r="T122" i="3"/>
  <c r="R122" i="3"/>
  <c r="P122" i="3"/>
  <c r="BK122" i="3"/>
  <c r="J122" i="3"/>
  <c r="BE122" i="3" s="1"/>
  <c r="BI121" i="3"/>
  <c r="BH121" i="3"/>
  <c r="BG121" i="3"/>
  <c r="BF121" i="3"/>
  <c r="T121" i="3"/>
  <c r="R121" i="3"/>
  <c r="R120" i="3" s="1"/>
  <c r="P121" i="3"/>
  <c r="BK121" i="3"/>
  <c r="J121" i="3"/>
  <c r="BE121" i="3"/>
  <c r="BI119" i="3"/>
  <c r="BH119" i="3"/>
  <c r="BG119" i="3"/>
  <c r="BF119" i="3"/>
  <c r="T119" i="3"/>
  <c r="T118" i="3"/>
  <c r="R119" i="3"/>
  <c r="R118" i="3" s="1"/>
  <c r="P119" i="3"/>
  <c r="P118" i="3" s="1"/>
  <c r="BK119" i="3"/>
  <c r="BK118" i="3" s="1"/>
  <c r="J118" i="3" s="1"/>
  <c r="J69" i="3" s="1"/>
  <c r="J119" i="3"/>
  <c r="BE119" i="3" s="1"/>
  <c r="BI117" i="3"/>
  <c r="BH117" i="3"/>
  <c r="BG117" i="3"/>
  <c r="BF117" i="3"/>
  <c r="T117" i="3"/>
  <c r="R117" i="3"/>
  <c r="P117" i="3"/>
  <c r="BK117" i="3"/>
  <c r="J117" i="3"/>
  <c r="BE117" i="3" s="1"/>
  <c r="BI116" i="3"/>
  <c r="BH116" i="3"/>
  <c r="BG116" i="3"/>
  <c r="BF116" i="3"/>
  <c r="T116" i="3"/>
  <c r="R116" i="3"/>
  <c r="P116" i="3"/>
  <c r="BK116" i="3"/>
  <c r="J116" i="3"/>
  <c r="BE116" i="3" s="1"/>
  <c r="BI115" i="3"/>
  <c r="BH115" i="3"/>
  <c r="BG115" i="3"/>
  <c r="BF115" i="3"/>
  <c r="T115" i="3"/>
  <c r="R115" i="3"/>
  <c r="P115" i="3"/>
  <c r="BK115" i="3"/>
  <c r="J115" i="3"/>
  <c r="BE115" i="3" s="1"/>
  <c r="BI114" i="3"/>
  <c r="BH114" i="3"/>
  <c r="BG114" i="3"/>
  <c r="BF114" i="3"/>
  <c r="T114" i="3"/>
  <c r="R114" i="3"/>
  <c r="P114" i="3"/>
  <c r="P106" i="3" s="1"/>
  <c r="BK114" i="3"/>
  <c r="J114" i="3"/>
  <c r="BE114" i="3" s="1"/>
  <c r="BI113" i="3"/>
  <c r="BH113" i="3"/>
  <c r="BG113" i="3"/>
  <c r="BF113" i="3"/>
  <c r="T113" i="3"/>
  <c r="R113" i="3"/>
  <c r="P113" i="3"/>
  <c r="BK113" i="3"/>
  <c r="J113" i="3"/>
  <c r="BE113" i="3" s="1"/>
  <c r="BI112" i="3"/>
  <c r="BH112" i="3"/>
  <c r="BG112" i="3"/>
  <c r="BF112" i="3"/>
  <c r="T112" i="3"/>
  <c r="R112" i="3"/>
  <c r="P112" i="3"/>
  <c r="BK112" i="3"/>
  <c r="J112" i="3"/>
  <c r="BE112" i="3" s="1"/>
  <c r="BI111" i="3"/>
  <c r="BH111" i="3"/>
  <c r="BG111" i="3"/>
  <c r="BF111" i="3"/>
  <c r="T111" i="3"/>
  <c r="R111" i="3"/>
  <c r="P111" i="3"/>
  <c r="BK111" i="3"/>
  <c r="J111" i="3"/>
  <c r="BE111" i="3"/>
  <c r="BI110" i="3"/>
  <c r="BH110" i="3"/>
  <c r="BG110" i="3"/>
  <c r="BF110" i="3"/>
  <c r="T110" i="3"/>
  <c r="R110" i="3"/>
  <c r="P110" i="3"/>
  <c r="BK110" i="3"/>
  <c r="J110" i="3"/>
  <c r="BE110" i="3" s="1"/>
  <c r="BI109" i="3"/>
  <c r="BH109" i="3"/>
  <c r="BG109" i="3"/>
  <c r="BF109" i="3"/>
  <c r="T109" i="3"/>
  <c r="T106" i="3" s="1"/>
  <c r="R109" i="3"/>
  <c r="P109" i="3"/>
  <c r="BK109" i="3"/>
  <c r="J109" i="3"/>
  <c r="BE109" i="3" s="1"/>
  <c r="BI108" i="3"/>
  <c r="BH108" i="3"/>
  <c r="BG108" i="3"/>
  <c r="BF108" i="3"/>
  <c r="T108" i="3"/>
  <c r="R108" i="3"/>
  <c r="P108" i="3"/>
  <c r="BK108" i="3"/>
  <c r="J108" i="3"/>
  <c r="BE108" i="3" s="1"/>
  <c r="BI107" i="3"/>
  <c r="BH107" i="3"/>
  <c r="BG107" i="3"/>
  <c r="BF107" i="3"/>
  <c r="T107" i="3"/>
  <c r="R107" i="3"/>
  <c r="P107" i="3"/>
  <c r="BK107" i="3"/>
  <c r="J107" i="3"/>
  <c r="BE107" i="3" s="1"/>
  <c r="BI105" i="3"/>
  <c r="BH105" i="3"/>
  <c r="BG105" i="3"/>
  <c r="BF105" i="3"/>
  <c r="T105" i="3"/>
  <c r="R105" i="3"/>
  <c r="P105" i="3"/>
  <c r="BK105" i="3"/>
  <c r="J105" i="3"/>
  <c r="BE105" i="3" s="1"/>
  <c r="BI104" i="3"/>
  <c r="BH104" i="3"/>
  <c r="BG104" i="3"/>
  <c r="BF104" i="3"/>
  <c r="T104" i="3"/>
  <c r="R104" i="3"/>
  <c r="P104" i="3"/>
  <c r="BK104" i="3"/>
  <c r="J104" i="3"/>
  <c r="BE104" i="3" s="1"/>
  <c r="BI103" i="3"/>
  <c r="BH103" i="3"/>
  <c r="BG103" i="3"/>
  <c r="BF103" i="3"/>
  <c r="T103" i="3"/>
  <c r="R103" i="3"/>
  <c r="R99" i="3" s="1"/>
  <c r="P103" i="3"/>
  <c r="BK103" i="3"/>
  <c r="J103" i="3"/>
  <c r="BE103" i="3"/>
  <c r="BI102" i="3"/>
  <c r="BH102" i="3"/>
  <c r="BG102" i="3"/>
  <c r="BF102" i="3"/>
  <c r="T102" i="3"/>
  <c r="R102" i="3"/>
  <c r="P102" i="3"/>
  <c r="BK102" i="3"/>
  <c r="J102" i="3"/>
  <c r="BE102" i="3" s="1"/>
  <c r="BI101" i="3"/>
  <c r="BH101" i="3"/>
  <c r="BG101" i="3"/>
  <c r="BF101" i="3"/>
  <c r="T101" i="3"/>
  <c r="R101" i="3"/>
  <c r="P101" i="3"/>
  <c r="BK101" i="3"/>
  <c r="J101" i="3"/>
  <c r="BE101" i="3"/>
  <c r="BI100" i="3"/>
  <c r="BH100" i="3"/>
  <c r="BG100" i="3"/>
  <c r="BF100" i="3"/>
  <c r="T100" i="3"/>
  <c r="T99" i="3" s="1"/>
  <c r="R100" i="3"/>
  <c r="P100" i="3"/>
  <c r="P99" i="3" s="1"/>
  <c r="BK100" i="3"/>
  <c r="J100" i="3"/>
  <c r="BE100" i="3" s="1"/>
  <c r="BI98" i="3"/>
  <c r="BH98" i="3"/>
  <c r="BG98" i="3"/>
  <c r="BF98" i="3"/>
  <c r="T98" i="3"/>
  <c r="T96" i="3" s="1"/>
  <c r="R98" i="3"/>
  <c r="P98" i="3"/>
  <c r="BK98" i="3"/>
  <c r="J98" i="3"/>
  <c r="BE98" i="3" s="1"/>
  <c r="BI97" i="3"/>
  <c r="F39" i="3" s="1"/>
  <c r="BD57" i="1" s="1"/>
  <c r="BH97" i="3"/>
  <c r="BG97" i="3"/>
  <c r="BF97" i="3"/>
  <c r="T97" i="3"/>
  <c r="R97" i="3"/>
  <c r="R96" i="3" s="1"/>
  <c r="P97" i="3"/>
  <c r="P96" i="3" s="1"/>
  <c r="BK97" i="3"/>
  <c r="J97" i="3"/>
  <c r="BE97" i="3" s="1"/>
  <c r="J90" i="3"/>
  <c r="F89" i="3"/>
  <c r="F87" i="3"/>
  <c r="E85" i="3"/>
  <c r="J59" i="3"/>
  <c r="F58" i="3"/>
  <c r="F56" i="3"/>
  <c r="E54" i="3"/>
  <c r="J23" i="3"/>
  <c r="E23" i="3"/>
  <c r="J89" i="3" s="1"/>
  <c r="J22" i="3"/>
  <c r="J20" i="3"/>
  <c r="E20" i="3"/>
  <c r="F59" i="3" s="1"/>
  <c r="F90" i="3"/>
  <c r="J19" i="3"/>
  <c r="J56" i="3"/>
  <c r="E7" i="3"/>
  <c r="E81" i="3" s="1"/>
  <c r="J39" i="2"/>
  <c r="J38" i="2"/>
  <c r="AY56" i="1" s="1"/>
  <c r="J37" i="2"/>
  <c r="AX56" i="1" s="1"/>
  <c r="BI197" i="2"/>
  <c r="BH197" i="2"/>
  <c r="BG197" i="2"/>
  <c r="BF197" i="2"/>
  <c r="T197" i="2"/>
  <c r="R197" i="2"/>
  <c r="P197" i="2"/>
  <c r="BK197" i="2"/>
  <c r="J197" i="2"/>
  <c r="BE197" i="2" s="1"/>
  <c r="BI196" i="2"/>
  <c r="BH196" i="2"/>
  <c r="BG196" i="2"/>
  <c r="BF196" i="2"/>
  <c r="T196" i="2"/>
  <c r="T195" i="2" s="1"/>
  <c r="R196" i="2"/>
  <c r="P196" i="2"/>
  <c r="P195" i="2" s="1"/>
  <c r="BK196" i="2"/>
  <c r="BK195" i="2" s="1"/>
  <c r="J195" i="2" s="1"/>
  <c r="J79" i="2" s="1"/>
  <c r="J196" i="2"/>
  <c r="BE196" i="2" s="1"/>
  <c r="BI194" i="2"/>
  <c r="BH194" i="2"/>
  <c r="BG194" i="2"/>
  <c r="BF194" i="2"/>
  <c r="T194" i="2"/>
  <c r="R194" i="2"/>
  <c r="P194" i="2"/>
  <c r="BK194" i="2"/>
  <c r="J194" i="2"/>
  <c r="BE194" i="2" s="1"/>
  <c r="BI193" i="2"/>
  <c r="BH193" i="2"/>
  <c r="BG193" i="2"/>
  <c r="BF193" i="2"/>
  <c r="T193" i="2"/>
  <c r="R193" i="2"/>
  <c r="P193" i="2"/>
  <c r="BK193" i="2"/>
  <c r="J193" i="2"/>
  <c r="BE193" i="2" s="1"/>
  <c r="BI192" i="2"/>
  <c r="BH192" i="2"/>
  <c r="BG192" i="2"/>
  <c r="BF192" i="2"/>
  <c r="T192" i="2"/>
  <c r="R192" i="2"/>
  <c r="P192" i="2"/>
  <c r="BK192" i="2"/>
  <c r="J192" i="2"/>
  <c r="BE192" i="2" s="1"/>
  <c r="BI191" i="2"/>
  <c r="BH191" i="2"/>
  <c r="BG191" i="2"/>
  <c r="BF191" i="2"/>
  <c r="T191" i="2"/>
  <c r="R191" i="2"/>
  <c r="P191" i="2"/>
  <c r="BK191" i="2"/>
  <c r="J191" i="2"/>
  <c r="BE191" i="2" s="1"/>
  <c r="BI189" i="2"/>
  <c r="BH189" i="2"/>
  <c r="BG189" i="2"/>
  <c r="BF189" i="2"/>
  <c r="T189" i="2"/>
  <c r="R189" i="2"/>
  <c r="P189" i="2"/>
  <c r="BK189" i="2"/>
  <c r="J189" i="2"/>
  <c r="BE189" i="2" s="1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 s="1"/>
  <c r="BI186" i="2"/>
  <c r="BH186" i="2"/>
  <c r="BG186" i="2"/>
  <c r="BF186" i="2"/>
  <c r="T186" i="2"/>
  <c r="R186" i="2"/>
  <c r="P186" i="2"/>
  <c r="BK186" i="2"/>
  <c r="J186" i="2"/>
  <c r="BE186" i="2" s="1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T184" i="2"/>
  <c r="R184" i="2"/>
  <c r="P184" i="2"/>
  <c r="BK184" i="2"/>
  <c r="J184" i="2"/>
  <c r="BE184" i="2" s="1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T182" i="2"/>
  <c r="R182" i="2"/>
  <c r="P182" i="2"/>
  <c r="BK182" i="2"/>
  <c r="J182" i="2"/>
  <c r="BE182" i="2" s="1"/>
  <c r="BI181" i="2"/>
  <c r="BH181" i="2"/>
  <c r="BG181" i="2"/>
  <c r="BF181" i="2"/>
  <c r="T181" i="2"/>
  <c r="R181" i="2"/>
  <c r="P181" i="2"/>
  <c r="P180" i="2" s="1"/>
  <c r="BK181" i="2"/>
  <c r="J181" i="2"/>
  <c r="BE181" i="2"/>
  <c r="BI179" i="2"/>
  <c r="BH179" i="2"/>
  <c r="BG179" i="2"/>
  <c r="BF179" i="2"/>
  <c r="T179" i="2"/>
  <c r="R179" i="2"/>
  <c r="P179" i="2"/>
  <c r="BK179" i="2"/>
  <c r="J179" i="2"/>
  <c r="BE179" i="2" s="1"/>
  <c r="BI178" i="2"/>
  <c r="BH178" i="2"/>
  <c r="BG178" i="2"/>
  <c r="BF178" i="2"/>
  <c r="T178" i="2"/>
  <c r="R178" i="2"/>
  <c r="P178" i="2"/>
  <c r="BK178" i="2"/>
  <c r="J178" i="2"/>
  <c r="BE178" i="2" s="1"/>
  <c r="BI177" i="2"/>
  <c r="BH177" i="2"/>
  <c r="BG177" i="2"/>
  <c r="BF177" i="2"/>
  <c r="T177" i="2"/>
  <c r="R177" i="2"/>
  <c r="P177" i="2"/>
  <c r="BK177" i="2"/>
  <c r="J177" i="2"/>
  <c r="BE177" i="2" s="1"/>
  <c r="BI176" i="2"/>
  <c r="BH176" i="2"/>
  <c r="BG176" i="2"/>
  <c r="BF176" i="2"/>
  <c r="T176" i="2"/>
  <c r="R176" i="2"/>
  <c r="R175" i="2" s="1"/>
  <c r="P176" i="2"/>
  <c r="BK176" i="2"/>
  <c r="J176" i="2"/>
  <c r="BE176" i="2"/>
  <c r="BI174" i="2"/>
  <c r="BH174" i="2"/>
  <c r="BG174" i="2"/>
  <c r="BF174" i="2"/>
  <c r="T174" i="2"/>
  <c r="R174" i="2"/>
  <c r="P174" i="2"/>
  <c r="BK174" i="2"/>
  <c r="J174" i="2"/>
  <c r="BE174" i="2" s="1"/>
  <c r="BI173" i="2"/>
  <c r="BH173" i="2"/>
  <c r="BG173" i="2"/>
  <c r="BF173" i="2"/>
  <c r="T173" i="2"/>
  <c r="R173" i="2"/>
  <c r="P173" i="2"/>
  <c r="BK173" i="2"/>
  <c r="J173" i="2"/>
  <c r="BE173" i="2" s="1"/>
  <c r="BI172" i="2"/>
  <c r="BH172" i="2"/>
  <c r="BG172" i="2"/>
  <c r="BF172" i="2"/>
  <c r="T172" i="2"/>
  <c r="R172" i="2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R167" i="2"/>
  <c r="P167" i="2"/>
  <c r="BK167" i="2"/>
  <c r="J167" i="2"/>
  <c r="BE167" i="2" s="1"/>
  <c r="BI166" i="2"/>
  <c r="BH166" i="2"/>
  <c r="BG166" i="2"/>
  <c r="BF166" i="2"/>
  <c r="T166" i="2"/>
  <c r="R166" i="2"/>
  <c r="P166" i="2"/>
  <c r="BK166" i="2"/>
  <c r="BK165" i="2" s="1"/>
  <c r="J165" i="2" s="1"/>
  <c r="J75" i="2" s="1"/>
  <c r="J166" i="2"/>
  <c r="BE166" i="2" s="1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P163" i="2"/>
  <c r="BK163" i="2"/>
  <c r="J163" i="2"/>
  <c r="BE163" i="2" s="1"/>
  <c r="BI162" i="2"/>
  <c r="BH162" i="2"/>
  <c r="BG162" i="2"/>
  <c r="BF162" i="2"/>
  <c r="T162" i="2"/>
  <c r="R162" i="2"/>
  <c r="P162" i="2"/>
  <c r="P159" i="2" s="1"/>
  <c r="BK162" i="2"/>
  <c r="J162" i="2"/>
  <c r="BE162" i="2"/>
  <c r="BI161" i="2"/>
  <c r="BH161" i="2"/>
  <c r="BG161" i="2"/>
  <c r="BF161" i="2"/>
  <c r="T161" i="2"/>
  <c r="T159" i="2" s="1"/>
  <c r="R161" i="2"/>
  <c r="P161" i="2"/>
  <c r="BK161" i="2"/>
  <c r="J161" i="2"/>
  <c r="BE161" i="2" s="1"/>
  <c r="BI160" i="2"/>
  <c r="BH160" i="2"/>
  <c r="BG160" i="2"/>
  <c r="BF160" i="2"/>
  <c r="T160" i="2"/>
  <c r="R160" i="2"/>
  <c r="P160" i="2"/>
  <c r="BK160" i="2"/>
  <c r="BK159" i="2" s="1"/>
  <c r="J159" i="2" s="1"/>
  <c r="J74" i="2" s="1"/>
  <c r="J160" i="2"/>
  <c r="BE160" i="2"/>
  <c r="BI158" i="2"/>
  <c r="BH158" i="2"/>
  <c r="BG158" i="2"/>
  <c r="BF158" i="2"/>
  <c r="T158" i="2"/>
  <c r="R158" i="2"/>
  <c r="P158" i="2"/>
  <c r="BK158" i="2"/>
  <c r="J158" i="2"/>
  <c r="BE158" i="2"/>
  <c r="BI157" i="2"/>
  <c r="BH157" i="2"/>
  <c r="BG157" i="2"/>
  <c r="BF157" i="2"/>
  <c r="T157" i="2"/>
  <c r="R157" i="2"/>
  <c r="P157" i="2"/>
  <c r="BK157" i="2"/>
  <c r="J157" i="2"/>
  <c r="BE157" i="2" s="1"/>
  <c r="BI156" i="2"/>
  <c r="BH156" i="2"/>
  <c r="BG156" i="2"/>
  <c r="BF156" i="2"/>
  <c r="T156" i="2"/>
  <c r="R156" i="2"/>
  <c r="P156" i="2"/>
  <c r="BK156" i="2"/>
  <c r="J156" i="2"/>
  <c r="BE156" i="2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/>
  <c r="BI153" i="2"/>
  <c r="BH153" i="2"/>
  <c r="BG153" i="2"/>
  <c r="BF153" i="2"/>
  <c r="T153" i="2"/>
  <c r="R153" i="2"/>
  <c r="R150" i="2" s="1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R151" i="2"/>
  <c r="P151" i="2"/>
  <c r="BK151" i="2"/>
  <c r="J151" i="2"/>
  <c r="BE151" i="2"/>
  <c r="BI148" i="2"/>
  <c r="BH148" i="2"/>
  <c r="BG148" i="2"/>
  <c r="BF148" i="2"/>
  <c r="T148" i="2"/>
  <c r="T147" i="2" s="1"/>
  <c r="R148" i="2"/>
  <c r="R147" i="2" s="1"/>
  <c r="P148" i="2"/>
  <c r="P147" i="2"/>
  <c r="BK148" i="2"/>
  <c r="BK147" i="2" s="1"/>
  <c r="J147" i="2" s="1"/>
  <c r="J71" i="2" s="1"/>
  <c r="J148" i="2"/>
  <c r="BE148" i="2"/>
  <c r="BI146" i="2"/>
  <c r="BH146" i="2"/>
  <c r="BG146" i="2"/>
  <c r="BF146" i="2"/>
  <c r="T146" i="2"/>
  <c r="T145" i="2" s="1"/>
  <c r="R146" i="2"/>
  <c r="R145" i="2" s="1"/>
  <c r="P146" i="2"/>
  <c r="P145" i="2"/>
  <c r="BK146" i="2"/>
  <c r="BK145" i="2" s="1"/>
  <c r="J145" i="2" s="1"/>
  <c r="J70" i="2" s="1"/>
  <c r="J146" i="2"/>
  <c r="BE146" i="2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R135" i="2"/>
  <c r="R134" i="2" s="1"/>
  <c r="P135" i="2"/>
  <c r="BK135" i="2"/>
  <c r="BK134" i="2" s="1"/>
  <c r="J134" i="2" s="1"/>
  <c r="J69" i="2" s="1"/>
  <c r="J135" i="2"/>
  <c r="BE135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R130" i="2"/>
  <c r="P131" i="2"/>
  <c r="P130" i="2" s="1"/>
  <c r="BK131" i="2"/>
  <c r="BK130" i="2" s="1"/>
  <c r="J130" i="2" s="1"/>
  <c r="J68" i="2" s="1"/>
  <c r="J131" i="2"/>
  <c r="BE131" i="2" s="1"/>
  <c r="BI129" i="2"/>
  <c r="BH129" i="2"/>
  <c r="BG129" i="2"/>
  <c r="BF129" i="2"/>
  <c r="T129" i="2"/>
  <c r="R129" i="2"/>
  <c r="P129" i="2"/>
  <c r="BK129" i="2"/>
  <c r="J129" i="2"/>
  <c r="BE129" i="2" s="1"/>
  <c r="BI128" i="2"/>
  <c r="BH128" i="2"/>
  <c r="BG128" i="2"/>
  <c r="BF128" i="2"/>
  <c r="T128" i="2"/>
  <c r="R128" i="2"/>
  <c r="P128" i="2"/>
  <c r="BK128" i="2"/>
  <c r="J128" i="2"/>
  <c r="BE128" i="2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T125" i="2"/>
  <c r="T124" i="2" s="1"/>
  <c r="R125" i="2"/>
  <c r="P125" i="2"/>
  <c r="P124" i="2"/>
  <c r="BK125" i="2"/>
  <c r="J125" i="2"/>
  <c r="BE125" i="2"/>
  <c r="BI123" i="2"/>
  <c r="BH123" i="2"/>
  <c r="BG123" i="2"/>
  <c r="BF123" i="2"/>
  <c r="T123" i="2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 s="1"/>
  <c r="BI121" i="2"/>
  <c r="BH121" i="2"/>
  <c r="BG121" i="2"/>
  <c r="BF121" i="2"/>
  <c r="T121" i="2"/>
  <c r="R121" i="2"/>
  <c r="P121" i="2"/>
  <c r="BK121" i="2"/>
  <c r="J121" i="2"/>
  <c r="BE121" i="2"/>
  <c r="BI120" i="2"/>
  <c r="BH120" i="2"/>
  <c r="BG120" i="2"/>
  <c r="BF120" i="2"/>
  <c r="T120" i="2"/>
  <c r="R120" i="2"/>
  <c r="P120" i="2"/>
  <c r="BK120" i="2"/>
  <c r="J120" i="2"/>
  <c r="BE120" i="2" s="1"/>
  <c r="BI119" i="2"/>
  <c r="BH119" i="2"/>
  <c r="BG119" i="2"/>
  <c r="BF119" i="2"/>
  <c r="T119" i="2"/>
  <c r="R119" i="2"/>
  <c r="P119" i="2"/>
  <c r="BK119" i="2"/>
  <c r="J119" i="2"/>
  <c r="BE119" i="2" s="1"/>
  <c r="BI118" i="2"/>
  <c r="BH118" i="2"/>
  <c r="BG118" i="2"/>
  <c r="BF118" i="2"/>
  <c r="T118" i="2"/>
  <c r="R118" i="2"/>
  <c r="P118" i="2"/>
  <c r="BK118" i="2"/>
  <c r="J118" i="2"/>
  <c r="BE118" i="2" s="1"/>
  <c r="BI117" i="2"/>
  <c r="BH117" i="2"/>
  <c r="BG117" i="2"/>
  <c r="BF117" i="2"/>
  <c r="T117" i="2"/>
  <c r="R117" i="2"/>
  <c r="P117" i="2"/>
  <c r="BK117" i="2"/>
  <c r="J117" i="2"/>
  <c r="BE117" i="2" s="1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T114" i="2"/>
  <c r="R115" i="2"/>
  <c r="P115" i="2"/>
  <c r="P114" i="2" s="1"/>
  <c r="BK115" i="2"/>
  <c r="J115" i="2"/>
  <c r="BE115" i="2" s="1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T111" i="2"/>
  <c r="R111" i="2"/>
  <c r="P111" i="2"/>
  <c r="BK111" i="2"/>
  <c r="J111" i="2"/>
  <c r="BE111" i="2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R107" i="2"/>
  <c r="P107" i="2"/>
  <c r="BK107" i="2"/>
  <c r="J107" i="2"/>
  <c r="BE107" i="2"/>
  <c r="BI106" i="2"/>
  <c r="BH106" i="2"/>
  <c r="BG106" i="2"/>
  <c r="BF106" i="2"/>
  <c r="T106" i="2"/>
  <c r="R106" i="2"/>
  <c r="P106" i="2"/>
  <c r="BK106" i="2"/>
  <c r="J106" i="2"/>
  <c r="BE106" i="2" s="1"/>
  <c r="BI105" i="2"/>
  <c r="BH105" i="2"/>
  <c r="BG105" i="2"/>
  <c r="F37" i="2" s="1"/>
  <c r="BB56" i="1" s="1"/>
  <c r="BF105" i="2"/>
  <c r="T105" i="2"/>
  <c r="R105" i="2"/>
  <c r="P105" i="2"/>
  <c r="BK105" i="2"/>
  <c r="J105" i="2"/>
  <c r="BE105" i="2"/>
  <c r="BI104" i="2"/>
  <c r="F39" i="2" s="1"/>
  <c r="BD56" i="1" s="1"/>
  <c r="BH104" i="2"/>
  <c r="BG104" i="2"/>
  <c r="BF104" i="2"/>
  <c r="T104" i="2"/>
  <c r="T103" i="2" s="1"/>
  <c r="R104" i="2"/>
  <c r="P104" i="2"/>
  <c r="P103" i="2" s="1"/>
  <c r="BK104" i="2"/>
  <c r="J104" i="2"/>
  <c r="BE104" i="2" s="1"/>
  <c r="J98" i="2"/>
  <c r="F97" i="2"/>
  <c r="F95" i="2"/>
  <c r="E93" i="2"/>
  <c r="J59" i="2"/>
  <c r="F58" i="2"/>
  <c r="F56" i="2"/>
  <c r="E54" i="2"/>
  <c r="J23" i="2"/>
  <c r="E23" i="2"/>
  <c r="J22" i="2"/>
  <c r="J20" i="2"/>
  <c r="E20" i="2"/>
  <c r="F59" i="2" s="1"/>
  <c r="J19" i="2"/>
  <c r="J56" i="2"/>
  <c r="J95" i="2"/>
  <c r="E7" i="2"/>
  <c r="AS60" i="1"/>
  <c r="AS55" i="1"/>
  <c r="AS54" i="1"/>
  <c r="L50" i="1"/>
  <c r="AM50" i="1"/>
  <c r="AM49" i="1"/>
  <c r="L49" i="1"/>
  <c r="L47" i="1"/>
  <c r="L45" i="1"/>
  <c r="L44" i="1"/>
  <c r="R114" i="2" l="1"/>
  <c r="T165" i="2"/>
  <c r="P175" i="2"/>
  <c r="T190" i="2"/>
  <c r="J36" i="3"/>
  <c r="AW57" i="1" s="1"/>
  <c r="J58" i="4"/>
  <c r="E75" i="5"/>
  <c r="J83" i="5"/>
  <c r="P93" i="6"/>
  <c r="P105" i="6"/>
  <c r="P92" i="6" s="1"/>
  <c r="P91" i="6" s="1"/>
  <c r="AU61" i="1" s="1"/>
  <c r="AU60" i="1" s="1"/>
  <c r="P134" i="2"/>
  <c r="P102" i="2" s="1"/>
  <c r="P101" i="2" s="1"/>
  <c r="AU56" i="1" s="1"/>
  <c r="F37" i="3"/>
  <c r="BB57" i="1" s="1"/>
  <c r="J56" i="6"/>
  <c r="R93" i="6"/>
  <c r="R103" i="2"/>
  <c r="T175" i="2"/>
  <c r="J58" i="6"/>
  <c r="T93" i="6"/>
  <c r="T92" i="6" s="1"/>
  <c r="T91" i="6" s="1"/>
  <c r="R124" i="2"/>
  <c r="P150" i="2"/>
  <c r="F39" i="5"/>
  <c r="BD59" i="1" s="1"/>
  <c r="J36" i="6"/>
  <c r="AW61" i="1" s="1"/>
  <c r="T100" i="6"/>
  <c r="F98" i="2"/>
  <c r="T134" i="2"/>
  <c r="T150" i="2"/>
  <c r="R195" i="2"/>
  <c r="BK99" i="3"/>
  <c r="J99" i="3" s="1"/>
  <c r="J67" i="3" s="1"/>
  <c r="F84" i="4"/>
  <c r="F37" i="6"/>
  <c r="BB61" i="1" s="1"/>
  <c r="BB60" i="1" s="1"/>
  <c r="AX60" i="1" s="1"/>
  <c r="P165" i="2"/>
  <c r="R180" i="2"/>
  <c r="P190" i="2"/>
  <c r="P149" i="2" s="1"/>
  <c r="BK96" i="3"/>
  <c r="T120" i="3"/>
  <c r="T95" i="3" s="1"/>
  <c r="T94" i="3" s="1"/>
  <c r="T93" i="3" s="1"/>
  <c r="T130" i="2"/>
  <c r="T102" i="2" s="1"/>
  <c r="R159" i="2"/>
  <c r="R149" i="2" s="1"/>
  <c r="R165" i="2"/>
  <c r="T180" i="2"/>
  <c r="R190" i="2"/>
  <c r="R106" i="3"/>
  <c r="R95" i="3" s="1"/>
  <c r="R94" i="3" s="1"/>
  <c r="R93" i="3" s="1"/>
  <c r="P120" i="3"/>
  <c r="P95" i="3" s="1"/>
  <c r="P94" i="3" s="1"/>
  <c r="P93" i="3" s="1"/>
  <c r="AU57" i="1" s="1"/>
  <c r="E50" i="4"/>
  <c r="T89" i="5"/>
  <c r="T88" i="5" s="1"/>
  <c r="T87" i="5" s="1"/>
  <c r="E50" i="6"/>
  <c r="R105" i="6"/>
  <c r="P114" i="6"/>
  <c r="BK114" i="2"/>
  <c r="J114" i="2" s="1"/>
  <c r="J66" i="2" s="1"/>
  <c r="BK190" i="2"/>
  <c r="J190" i="2" s="1"/>
  <c r="J78" i="2" s="1"/>
  <c r="BK150" i="2"/>
  <c r="BK175" i="2"/>
  <c r="J175" i="2" s="1"/>
  <c r="J76" i="2" s="1"/>
  <c r="J35" i="2"/>
  <c r="AV56" i="1" s="1"/>
  <c r="BK124" i="2"/>
  <c r="J124" i="2" s="1"/>
  <c r="J67" i="2" s="1"/>
  <c r="BK180" i="2"/>
  <c r="J180" i="2" s="1"/>
  <c r="J77" i="2" s="1"/>
  <c r="BK106" i="3"/>
  <c r="J106" i="3" s="1"/>
  <c r="J68" i="3" s="1"/>
  <c r="F38" i="3"/>
  <c r="BC57" i="1" s="1"/>
  <c r="BK131" i="3"/>
  <c r="J131" i="3" s="1"/>
  <c r="J71" i="3" s="1"/>
  <c r="J35" i="4"/>
  <c r="AV58" i="1" s="1"/>
  <c r="F36" i="4"/>
  <c r="BA58" i="1" s="1"/>
  <c r="F39" i="4"/>
  <c r="BD58" i="1" s="1"/>
  <c r="F38" i="6"/>
  <c r="BC61" i="1" s="1"/>
  <c r="BC60" i="1" s="1"/>
  <c r="AY60" i="1" s="1"/>
  <c r="BK105" i="6"/>
  <c r="J105" i="6" s="1"/>
  <c r="J67" i="6" s="1"/>
  <c r="BK93" i="6"/>
  <c r="F36" i="6"/>
  <c r="BA61" i="1" s="1"/>
  <c r="BA60" i="1" s="1"/>
  <c r="AW60" i="1" s="1"/>
  <c r="F39" i="6"/>
  <c r="BD61" i="1" s="1"/>
  <c r="BD60" i="1" s="1"/>
  <c r="F37" i="5"/>
  <c r="BB59" i="1" s="1"/>
  <c r="F35" i="5"/>
  <c r="AZ59" i="1" s="1"/>
  <c r="BD55" i="1"/>
  <c r="BD54" i="1" s="1"/>
  <c r="W33" i="1" s="1"/>
  <c r="F84" i="5"/>
  <c r="BK103" i="2"/>
  <c r="F36" i="2"/>
  <c r="BA56" i="1" s="1"/>
  <c r="J97" i="2"/>
  <c r="J58" i="2"/>
  <c r="F35" i="2"/>
  <c r="AZ56" i="1" s="1"/>
  <c r="F35" i="3"/>
  <c r="AZ57" i="1" s="1"/>
  <c r="J96" i="3"/>
  <c r="J66" i="3" s="1"/>
  <c r="J150" i="2"/>
  <c r="J73" i="2" s="1"/>
  <c r="T149" i="2"/>
  <c r="E89" i="2"/>
  <c r="E50" i="2"/>
  <c r="F38" i="2"/>
  <c r="BC56" i="1" s="1"/>
  <c r="J36" i="2"/>
  <c r="AW56" i="1" s="1"/>
  <c r="AT56" i="1" s="1"/>
  <c r="J35" i="3"/>
  <c r="AV57" i="1" s="1"/>
  <c r="AT57" i="1" s="1"/>
  <c r="F36" i="3"/>
  <c r="BA57" i="1" s="1"/>
  <c r="BK120" i="3"/>
  <c r="J120" i="3" s="1"/>
  <c r="J70" i="3" s="1"/>
  <c r="P131" i="3"/>
  <c r="P89" i="4"/>
  <c r="P88" i="4" s="1"/>
  <c r="P87" i="4" s="1"/>
  <c r="AU58" i="1" s="1"/>
  <c r="T89" i="4"/>
  <c r="T88" i="4" s="1"/>
  <c r="T87" i="4" s="1"/>
  <c r="F37" i="4"/>
  <c r="BB58" i="1" s="1"/>
  <c r="BB55" i="1" s="1"/>
  <c r="BK89" i="5"/>
  <c r="F38" i="5"/>
  <c r="BC59" i="1" s="1"/>
  <c r="J93" i="6"/>
  <c r="J65" i="6" s="1"/>
  <c r="BK92" i="6"/>
  <c r="E50" i="3"/>
  <c r="J58" i="3"/>
  <c r="BK89" i="4"/>
  <c r="R89" i="5"/>
  <c r="R88" i="5" s="1"/>
  <c r="R87" i="5" s="1"/>
  <c r="J36" i="5"/>
  <c r="AW59" i="1" s="1"/>
  <c r="F36" i="5"/>
  <c r="BA59" i="1" s="1"/>
  <c r="F35" i="4"/>
  <c r="AZ58" i="1" s="1"/>
  <c r="R89" i="4"/>
  <c r="R88" i="4" s="1"/>
  <c r="R87" i="4" s="1"/>
  <c r="J36" i="4"/>
  <c r="AW58" i="1" s="1"/>
  <c r="AT58" i="1" s="1"/>
  <c r="F38" i="4"/>
  <c r="BC58" i="1" s="1"/>
  <c r="J35" i="5"/>
  <c r="AV59" i="1" s="1"/>
  <c r="J35" i="6"/>
  <c r="AV61" i="1" s="1"/>
  <c r="AT61" i="1" s="1"/>
  <c r="F35" i="6"/>
  <c r="AZ61" i="1" s="1"/>
  <c r="AZ60" i="1" s="1"/>
  <c r="AV60" i="1" s="1"/>
  <c r="T101" i="2" l="1"/>
  <c r="R102" i="2"/>
  <c r="R101" i="2" s="1"/>
  <c r="R92" i="6"/>
  <c r="R91" i="6" s="1"/>
  <c r="BK149" i="2"/>
  <c r="J149" i="2" s="1"/>
  <c r="J72" i="2" s="1"/>
  <c r="AT60" i="1"/>
  <c r="AX55" i="1"/>
  <c r="BB54" i="1"/>
  <c r="BC55" i="1"/>
  <c r="AU55" i="1"/>
  <c r="AU54" i="1" s="1"/>
  <c r="BK88" i="5"/>
  <c r="J89" i="5"/>
  <c r="J65" i="5" s="1"/>
  <c r="AZ55" i="1"/>
  <c r="BA55" i="1"/>
  <c r="AT59" i="1"/>
  <c r="J92" i="6"/>
  <c r="J64" i="6" s="1"/>
  <c r="BK91" i="6"/>
  <c r="J91" i="6" s="1"/>
  <c r="J103" i="2"/>
  <c r="J65" i="2" s="1"/>
  <c r="BK102" i="2"/>
  <c r="J89" i="4"/>
  <c r="J65" i="4" s="1"/>
  <c r="BK88" i="4"/>
  <c r="BK95" i="3"/>
  <c r="AW55" i="1" l="1"/>
  <c r="BA54" i="1"/>
  <c r="J95" i="3"/>
  <c r="J65" i="3" s="1"/>
  <c r="BK94" i="3"/>
  <c r="J32" i="6"/>
  <c r="J63" i="6"/>
  <c r="AV55" i="1"/>
  <c r="AZ54" i="1"/>
  <c r="AY55" i="1"/>
  <c r="BC54" i="1"/>
  <c r="BK101" i="2"/>
  <c r="J101" i="2" s="1"/>
  <c r="J102" i="2"/>
  <c r="J64" i="2" s="1"/>
  <c r="AX54" i="1"/>
  <c r="W31" i="1"/>
  <c r="J88" i="4"/>
  <c r="J64" i="4" s="1"/>
  <c r="BK87" i="4"/>
  <c r="J87" i="4" s="1"/>
  <c r="J88" i="5"/>
  <c r="J64" i="5" s="1"/>
  <c r="BK87" i="5"/>
  <c r="J87" i="5" s="1"/>
  <c r="AT55" i="1" l="1"/>
  <c r="J63" i="5"/>
  <c r="J32" i="5"/>
  <c r="W32" i="1"/>
  <c r="AY54" i="1"/>
  <c r="W30" i="1"/>
  <c r="AW54" i="1"/>
  <c r="AK30" i="1" s="1"/>
  <c r="AG61" i="1"/>
  <c r="J41" i="6"/>
  <c r="J32" i="4"/>
  <c r="J63" i="4"/>
  <c r="W29" i="1"/>
  <c r="AV54" i="1"/>
  <c r="J94" i="3"/>
  <c r="J64" i="3" s="1"/>
  <c r="BK93" i="3"/>
  <c r="J93" i="3" s="1"/>
  <c r="J63" i="2"/>
  <c r="J32" i="2"/>
  <c r="AK29" i="1" l="1"/>
  <c r="AT54" i="1"/>
  <c r="AN61" i="1"/>
  <c r="AG60" i="1"/>
  <c r="AN60" i="1" s="1"/>
  <c r="AG56" i="1"/>
  <c r="J41" i="2"/>
  <c r="J63" i="3"/>
  <c r="J32" i="3"/>
  <c r="AG59" i="1"/>
  <c r="AN59" i="1" s="1"/>
  <c r="J41" i="5"/>
  <c r="AG58" i="1"/>
  <c r="AN58" i="1" s="1"/>
  <c r="J41" i="4"/>
  <c r="J41" i="3" l="1"/>
  <c r="AG57" i="1"/>
  <c r="AN57" i="1" s="1"/>
  <c r="AG55" i="1"/>
  <c r="AG54" i="1" s="1"/>
  <c r="AN56" i="1"/>
  <c r="AN55" i="1" l="1"/>
  <c r="AN54" i="1" s="1"/>
  <c r="AK26" i="1" l="1"/>
  <c r="AK35" i="1" s="1"/>
</calcChain>
</file>

<file path=xl/sharedStrings.xml><?xml version="1.0" encoding="utf-8"?>
<sst xmlns="http://schemas.openxmlformats.org/spreadsheetml/2006/main" count="3876" uniqueCount="847">
  <si>
    <t>Export Komplet</t>
  </si>
  <si>
    <t/>
  </si>
  <si>
    <t>2.0</t>
  </si>
  <si>
    <t>False</t>
  </si>
  <si>
    <t>{9a6f4c08-24fa-44cf-a2f9-3cb58738fe96}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</si>
  <si>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</si>
  <si>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</si>
  <si>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</si>
  <si>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</si>
  <si>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</si>
  <si>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</si>
  <si>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</si>
  <si>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</si>
  <si>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16AG183b-3</t>
  </si>
  <si>
    <t>Stavba:</t>
  </si>
  <si>
    <t>Modernizace farmy - Prima Agri PT a.s.  -  Novostavba OMD</t>
  </si>
  <si>
    <t>KSO:</t>
  </si>
  <si>
    <t>CC-CZ:</t>
  </si>
  <si>
    <t>Místo:</t>
  </si>
  <si>
    <t>Nebahovy</t>
  </si>
  <si>
    <t>Datum:</t>
  </si>
  <si>
    <t>3. 12. 2017</t>
  </si>
  <si>
    <t>Zadavatel:</t>
  </si>
  <si>
    <t>IČ:</t>
  </si>
  <si>
    <t>25161806</t>
  </si>
  <si>
    <t>Prima Agri PT a.s.</t>
  </si>
  <si>
    <t>DIČ:</t>
  </si>
  <si>
    <t>CZ25161806</t>
  </si>
  <si>
    <t>Uchazeč: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</si>
  <si>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</si>
  <si>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</si>
  <si>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</si>
  <si>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</si>
  <si>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</si>
  <si>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</si>
  <si>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</si>
  <si>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</si>
  <si>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</si>
  <si>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</si>
  <si>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</si>
  <si>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</si>
  <si>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</si>
  <si>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</si>
  <si>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</si>
  <si>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</si>
  <si>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</si>
  <si>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</si>
  <si>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</si>
  <si>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</si>
  <si>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</si>
  <si>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</si>
  <si>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</si>
  <si>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</si>
  <si>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</si>
  <si>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</si>
  <si>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</si>
  <si>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</si>
  <si>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</si>
  <si>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</si>
  <si>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</si>
  <si>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</si>
  <si>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</si>
  <si>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</si>
  <si>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</si>
  <si>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</si>
  <si>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</si>
  <si>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</si>
  <si>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</si>
  <si>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</si>
  <si>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</si>
  <si>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</si>
  <si>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</si>
  <si>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</si>
  <si>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Novostavba OMD</t>
  </si>
  <si>
    <t>STA</t>
  </si>
  <si>
    <t>1</t>
  </si>
  <si>
    <t>{f8d002d5-8397-4642-88a7-46a02d30efd4}</t>
  </si>
  <si>
    <t>2</t>
  </si>
  <si>
    <t>/</t>
  </si>
  <si>
    <t>SO 01-1</t>
  </si>
  <si>
    <t>Stavební náklady</t>
  </si>
  <si>
    <t>Soupis</t>
  </si>
  <si>
    <t>{d7882faf-b73a-44dd-9d30-793ca592687b}</t>
  </si>
  <si>
    <t>SO 01-2</t>
  </si>
  <si>
    <t>Technologie hrazení,napájení a větrání</t>
  </si>
  <si>
    <t>{1b75c072-b9a7-486e-8c8d-f930e538ae4e}</t>
  </si>
  <si>
    <t>SO 01-3</t>
  </si>
  <si>
    <t>Elektroinstalce</t>
  </si>
  <si>
    <t>{542ccf00-9d36-460b-82fe-4e3c1b7b436e}</t>
  </si>
  <si>
    <t>SO 01-4</t>
  </si>
  <si>
    <t>Hromosvod a uzemění</t>
  </si>
  <si>
    <t>{5337fa2d-37be-47dd-9d8e-03f7034695d3}</t>
  </si>
  <si>
    <t>SO 02</t>
  </si>
  <si>
    <t>Zpevněná plocha 450 m2 pro boudičky</t>
  </si>
  <si>
    <t>{de2fc446-0ebe-4256-b5cb-f5836b0de9a0}</t>
  </si>
  <si>
    <t>SO 02-1</t>
  </si>
  <si>
    <t>{bf6796d2-d2a4-45e6-a667-a5d0795a21fd}</t>
  </si>
  <si>
    <t>KRYCÍ LIST SOUPISU PRACÍ</t>
  </si>
  <si>
    <t>Objekt:</t>
  </si>
  <si>
    <t>SO 01 - Novostavba OMD</t>
  </si>
  <si>
    <t>Soupis:</t>
  </si>
  <si>
    <t>SO 01-1 - Stavební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</si>
  <si>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</si>
  <si>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</si>
  <si>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</si>
  <si>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</si>
  <si>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</si>
  <si>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</si>
  <si>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</si>
  <si>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</si>
  <si>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</si>
  <si>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</si>
  <si>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</si>
  <si>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</si>
  <si>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</si>
  <si>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</si>
  <si>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722 - Zdravotechnika - vnitřní vodovod</t>
  </si>
  <si>
    <t xml:space="preserve">    762 -  Konstrukce tesařské</t>
  </si>
  <si>
    <t xml:space="preserve">    764 - Konstrukce klempířské</t>
  </si>
  <si>
    <t xml:space="preserve">    766 - Konstrukce truhlářské</t>
  </si>
  <si>
    <t xml:space="preserve">    767 -  Konstrukce zámečnické</t>
  </si>
  <si>
    <t xml:space="preserve">    771 - Podlahy z dlaždic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</si>
  <si>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</si>
  <si>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</si>
  <si>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</si>
  <si>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</si>
  <si>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</si>
  <si>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</si>
  <si>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</si>
  <si>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</si>
  <si>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</si>
  <si>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</si>
  <si>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</si>
  <si>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</si>
  <si>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</si>
  <si>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</si>
  <si>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</si>
  <si>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</si>
  <si>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</si>
  <si>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</si>
  <si>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</si>
  <si>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131201102</t>
  </si>
  <si>
    <t>Hloubení jam nezapažených v hornině tř. 3 objemu do 1000 m3</t>
  </si>
  <si>
    <t>m3</t>
  </si>
  <si>
    <t>4</t>
  </si>
  <si>
    <t>-1150175945</t>
  </si>
  <si>
    <t>131201109</t>
  </si>
  <si>
    <t>Příplatek za lepivost u hloubení jam nezapažených v hornině tř. 3</t>
  </si>
  <si>
    <t>CS ÚRS 2017 02</t>
  </si>
  <si>
    <t>1190145750</t>
  </si>
  <si>
    <t>3</t>
  </si>
  <si>
    <t>132201101</t>
  </si>
  <si>
    <t>Hloubení rýh š do 600 mm v hornině tř. 3 objemu do 100 m3</t>
  </si>
  <si>
    <t>CS ÚRS 2017 01</t>
  </si>
  <si>
    <t>-490573315</t>
  </si>
  <si>
    <t>132201109</t>
  </si>
  <si>
    <t>Příplatek za lepivost k hloubení rýh š do 600 mm v hornině tř. 3</t>
  </si>
  <si>
    <t>721297250</t>
  </si>
  <si>
    <t>5</t>
  </si>
  <si>
    <t>133201101</t>
  </si>
  <si>
    <t>Hloubení šachet v hornině tř. 3 objemu do 100 m3</t>
  </si>
  <si>
    <t>1693534101</t>
  </si>
  <si>
    <t>6</t>
  </si>
  <si>
    <t>133201109</t>
  </si>
  <si>
    <t>Příplatek za lepivost u hloubení šachet v hornině tř. 3</t>
  </si>
  <si>
    <t>1096340613</t>
  </si>
  <si>
    <t>7</t>
  </si>
  <si>
    <t>162301101</t>
  </si>
  <si>
    <t>Vodorovné přemístění do 500 m výkopku/sypaniny z horniny tř. 1 až 4</t>
  </si>
  <si>
    <t>CS ÚRS 2016 02</t>
  </si>
  <si>
    <t>-489056198</t>
  </si>
  <si>
    <t>8</t>
  </si>
  <si>
    <t>171201201</t>
  </si>
  <si>
    <t>Uložení sypaniny na skládky - na deponii na pozemku investora</t>
  </si>
  <si>
    <t>CS ÚRS 2015 02</t>
  </si>
  <si>
    <t>1854825922</t>
  </si>
  <si>
    <t>9</t>
  </si>
  <si>
    <t>171201211</t>
  </si>
  <si>
    <t>Poplatek za uložení odpadu ze sypaniny na skládce (skládkovné)</t>
  </si>
  <si>
    <t>t</t>
  </si>
  <si>
    <t>-316606899</t>
  </si>
  <si>
    <t>10</t>
  </si>
  <si>
    <t>181951102</t>
  </si>
  <si>
    <t>Úprava pláně v hornině tř. 1 až 4 se zhutněním</t>
  </si>
  <si>
    <t>m2</t>
  </si>
  <si>
    <t>841097958</t>
  </si>
  <si>
    <t>Zakládání</t>
  </si>
  <si>
    <t>11</t>
  </si>
  <si>
    <t>271532212</t>
  </si>
  <si>
    <t>Podsyp pod základové konstrukce se zhutněním z hrubého kameniva frakce 16 až 32 mm</t>
  </si>
  <si>
    <t>-2132248285</t>
  </si>
  <si>
    <t>12</t>
  </si>
  <si>
    <t>274313611</t>
  </si>
  <si>
    <t>Základové pásy z betonu tř. C 16/20</t>
  </si>
  <si>
    <t>1407386634</t>
  </si>
  <si>
    <t>13</t>
  </si>
  <si>
    <t>274351215</t>
  </si>
  <si>
    <t>Zřízení bednění stěn základových pasů</t>
  </si>
  <si>
    <t>325907048</t>
  </si>
  <si>
    <t>14</t>
  </si>
  <si>
    <t>274351216</t>
  </si>
  <si>
    <t>Odstranění bednění stěn základových pasů</t>
  </si>
  <si>
    <t>1932650498</t>
  </si>
  <si>
    <t>274361821</t>
  </si>
  <si>
    <t>Výztuž základových pásů betonářskou ocelí 10 505 (R)</t>
  </si>
  <si>
    <t>1038468372</t>
  </si>
  <si>
    <t>16</t>
  </si>
  <si>
    <t>275313711</t>
  </si>
  <si>
    <t>Základové patky z betonu tř. C 20/25</t>
  </si>
  <si>
    <t>1774111633</t>
  </si>
  <si>
    <t>17</t>
  </si>
  <si>
    <t>275351215</t>
  </si>
  <si>
    <t>Zřízení bednění stěn základových patek</t>
  </si>
  <si>
    <t>-1358929315</t>
  </si>
  <si>
    <t>18</t>
  </si>
  <si>
    <t>275351216</t>
  </si>
  <si>
    <t>Odstranění bednění stěn základových patek</t>
  </si>
  <si>
    <t>1833106369</t>
  </si>
  <si>
    <t>19</t>
  </si>
  <si>
    <t>275361821</t>
  </si>
  <si>
    <t>Výztuž základových patek betonářskou ocelí 10 505 (R)</t>
  </si>
  <si>
    <t>541023633</t>
  </si>
  <si>
    <t>Svislé a kompletní konstrukce</t>
  </si>
  <si>
    <t>20</t>
  </si>
  <si>
    <t>341321410</t>
  </si>
  <si>
    <t>Stěny nosné ze ŽB tř. C 25/30</t>
  </si>
  <si>
    <t>2051999615</t>
  </si>
  <si>
    <t>341351105</t>
  </si>
  <si>
    <t>Zřízení bednění oboustranného stěn nosných</t>
  </si>
  <si>
    <t>-1254051510</t>
  </si>
  <si>
    <t>22</t>
  </si>
  <si>
    <t>341351106</t>
  </si>
  <si>
    <t>Odstranění bednění oboustranného stěn nosných</t>
  </si>
  <si>
    <t>2019057381</t>
  </si>
  <si>
    <t>23</t>
  </si>
  <si>
    <t>341361821</t>
  </si>
  <si>
    <t>Výztuž stěn betonářskou ocelí 10 505</t>
  </si>
  <si>
    <t>-343178491</t>
  </si>
  <si>
    <t>24</t>
  </si>
  <si>
    <t>341362021</t>
  </si>
  <si>
    <t>Výztuž stěn svařovanými sítěmi Kari</t>
  </si>
  <si>
    <t>1647551385</t>
  </si>
  <si>
    <t>Komunikace pozemní</t>
  </si>
  <si>
    <t>25</t>
  </si>
  <si>
    <t>564231111</t>
  </si>
  <si>
    <t>Podklad nebo podsyp ze štěrkopísku ŠP tl 100 mm</t>
  </si>
  <si>
    <t>203760277</t>
  </si>
  <si>
    <t>26</t>
  </si>
  <si>
    <t>597761111</t>
  </si>
  <si>
    <t>Rigol dlážděný do lože z betonu tl 100 mm z betonových desek</t>
  </si>
  <si>
    <t>570952397</t>
  </si>
  <si>
    <t>27</t>
  </si>
  <si>
    <t>597069111</t>
  </si>
  <si>
    <t>Příplatek ZKD 10 mm tl lože přes 100 mm u rigolu dlážděného</t>
  </si>
  <si>
    <t>-1422628605</t>
  </si>
  <si>
    <t>Úpravy povrchů, podlahy a osazování výplní</t>
  </si>
  <si>
    <t>28</t>
  </si>
  <si>
    <t>006-001</t>
  </si>
  <si>
    <t>Rýhování podlah v místě krmiště - podélné</t>
  </si>
  <si>
    <t>-1691564325</t>
  </si>
  <si>
    <t>29</t>
  </si>
  <si>
    <t>631311234</t>
  </si>
  <si>
    <t>Mazanina tl do 240 mm z betonu prostého se zvýšenými nároky na prostředí tř. C 25/30</t>
  </si>
  <si>
    <t>-481931613</t>
  </si>
  <si>
    <t>30</t>
  </si>
  <si>
    <t>631319013</t>
  </si>
  <si>
    <t>Příplatek k mazanině tl do 240 mm za přehlazení povrchu</t>
  </si>
  <si>
    <t>-1906040275</t>
  </si>
  <si>
    <t>31</t>
  </si>
  <si>
    <t>631319175</t>
  </si>
  <si>
    <t>Příplatek k mazanině tl do 240 mm za stržení povrchu spodní vrstvy před vložením výztuže</t>
  </si>
  <si>
    <t>-757746289</t>
  </si>
  <si>
    <t>32</t>
  </si>
  <si>
    <t>631351101</t>
  </si>
  <si>
    <t>Zřízení bednění rýh a hran v podlahách</t>
  </si>
  <si>
    <t>-248373306</t>
  </si>
  <si>
    <t>33</t>
  </si>
  <si>
    <t>631351102</t>
  </si>
  <si>
    <t>Odstranění bednění rýh a hran v podlahách</t>
  </si>
  <si>
    <t>-1247400640</t>
  </si>
  <si>
    <t>34</t>
  </si>
  <si>
    <t>631362021</t>
  </si>
  <si>
    <t>Výztuž mazanin svařovanými sítěmi Kari</t>
  </si>
  <si>
    <t>-41353574</t>
  </si>
  <si>
    <t>35</t>
  </si>
  <si>
    <t>767995114</t>
  </si>
  <si>
    <t>Montáž atypických zámečnických konstrukcí hmotnosti do 50 kg</t>
  </si>
  <si>
    <t>kg</t>
  </si>
  <si>
    <t>549542168</t>
  </si>
  <si>
    <t>36</t>
  </si>
  <si>
    <t>M</t>
  </si>
  <si>
    <t>130104240</t>
  </si>
  <si>
    <t>úhelník ocelový rovnostranný, v jakosti 11 375, 60 x 60 x 6 mm</t>
  </si>
  <si>
    <t>1315470185</t>
  </si>
  <si>
    <t>37</t>
  </si>
  <si>
    <t>130106200</t>
  </si>
  <si>
    <t>ocel profilová T, v jakosti 11 375, 50 x 50 x 6 mm</t>
  </si>
  <si>
    <t>822501309</t>
  </si>
  <si>
    <t>Ostatní konstrukce a práce, bourání</t>
  </si>
  <si>
    <t>38</t>
  </si>
  <si>
    <t>949101111</t>
  </si>
  <si>
    <t>Lešení pomocné pro objekty pozemních staveb s lešeňovou podlahou v do 1,9 m zatížení do 150 kg/m2</t>
  </si>
  <si>
    <t>1917286983</t>
  </si>
  <si>
    <t>998</t>
  </si>
  <si>
    <t>Přesun hmot</t>
  </si>
  <si>
    <t>39</t>
  </si>
  <si>
    <t>998021021</t>
  </si>
  <si>
    <t>Přesun hmot pro haly s nosnou kcí zděnou nebo monolitickou v do 20 m</t>
  </si>
  <si>
    <t>1050761707</t>
  </si>
  <si>
    <t>PSV</t>
  </si>
  <si>
    <t>Práce a dodávky PSV</t>
  </si>
  <si>
    <t>722</t>
  </si>
  <si>
    <t>Zdravotechnika - vnitřní vodovod</t>
  </si>
  <si>
    <t>40</t>
  </si>
  <si>
    <t>-1128099628</t>
  </si>
  <si>
    <t>41</t>
  </si>
  <si>
    <t>131201109-1</t>
  </si>
  <si>
    <t>-1526459473</t>
  </si>
  <si>
    <t>42</t>
  </si>
  <si>
    <t>61798369</t>
  </si>
  <si>
    <t>43</t>
  </si>
  <si>
    <t>451573111</t>
  </si>
  <si>
    <t>Lože pod potrubí otevřený výkop ze štěrkopísku</t>
  </si>
  <si>
    <t>-934521989</t>
  </si>
  <si>
    <t>44</t>
  </si>
  <si>
    <t>175111101</t>
  </si>
  <si>
    <t>Obsypání potrubí ručně sypaninou bez prohození, uloženou do 3 m</t>
  </si>
  <si>
    <t>1549292787</t>
  </si>
  <si>
    <t>45</t>
  </si>
  <si>
    <t>722176114</t>
  </si>
  <si>
    <t>Montáž potrubí plastové spojované svaryě do D 32 mm</t>
  </si>
  <si>
    <t>m</t>
  </si>
  <si>
    <t>1537491348</t>
  </si>
  <si>
    <t>46</t>
  </si>
  <si>
    <t>286131100</t>
  </si>
  <si>
    <t>potrubí vodovodní PE100 PN16 SDR11 6 m, 100 m, 32 x 3,0 mm</t>
  </si>
  <si>
    <t>-1361614060</t>
  </si>
  <si>
    <t>47</t>
  </si>
  <si>
    <t>998722102</t>
  </si>
  <si>
    <t>Přesun hmot tonážní pro vnitřní vodovod v objektech v do 12 m</t>
  </si>
  <si>
    <t>-777557617</t>
  </si>
  <si>
    <t>762</t>
  </si>
  <si>
    <t xml:space="preserve"> Konstrukce tesařské</t>
  </si>
  <si>
    <t>48</t>
  </si>
  <si>
    <t>762083122</t>
  </si>
  <si>
    <t>Impregnace řeziva proti dřevokaznému hmyzu, houbám a plísním máčením třída ohrožení 3 a 4</t>
  </si>
  <si>
    <t>-918928004</t>
  </si>
  <si>
    <t>49</t>
  </si>
  <si>
    <t>762112130</t>
  </si>
  <si>
    <t>Montáž tesařských stěn na hladko z hraněného řeziva průřezové plochy do 288 cm2</t>
  </si>
  <si>
    <t>-1462350983</t>
  </si>
  <si>
    <t>50</t>
  </si>
  <si>
    <t>605121110</t>
  </si>
  <si>
    <t>řezivo jehličnaté hranol  středový jakost I-II  délka 3 - 5 m</t>
  </si>
  <si>
    <t>508517048</t>
  </si>
  <si>
    <t>51</t>
  </si>
  <si>
    <t>762195000</t>
  </si>
  <si>
    <t>Spojovací prostředky pro montáž stěn, příček, bednění stěn</t>
  </si>
  <si>
    <t>-1593083540</t>
  </si>
  <si>
    <t>52</t>
  </si>
  <si>
    <t>998762102</t>
  </si>
  <si>
    <t>Přesun hmot tonážní pro kce tesařské v objektech v do 12 m</t>
  </si>
  <si>
    <t>-2091927598</t>
  </si>
  <si>
    <t>764</t>
  </si>
  <si>
    <t>Konstrukce klempířské</t>
  </si>
  <si>
    <t>53</t>
  </si>
  <si>
    <t>764-01</t>
  </si>
  <si>
    <t>Oplechování větrací štěrbiny</t>
  </si>
  <si>
    <t>-2115295928</t>
  </si>
  <si>
    <t>54</t>
  </si>
  <si>
    <t>764011613</t>
  </si>
  <si>
    <t>Podkladní plech z Pz s upraveným povrchem rš 250 mm</t>
  </si>
  <si>
    <t>-1160795724</t>
  </si>
  <si>
    <t>55</t>
  </si>
  <si>
    <t>764211636</t>
  </si>
  <si>
    <t>Oplechování nevětraného hřebene z Pz s povrchovou úpravou s hřebenovým plechem rš 500 mm</t>
  </si>
  <si>
    <t>2087250429</t>
  </si>
  <si>
    <t>56</t>
  </si>
  <si>
    <t>764212634</t>
  </si>
  <si>
    <t>Oplechování štítu závětrnou lištou z Pz s povrchovou úpravou rš 330 mm</t>
  </si>
  <si>
    <t>-1274779165</t>
  </si>
  <si>
    <t>57</t>
  </si>
  <si>
    <t>764212664</t>
  </si>
  <si>
    <t>Oplechování rovné okapové hrany z Pz s povrchovou úpravou rš 330 mm</t>
  </si>
  <si>
    <t>1665596906</t>
  </si>
  <si>
    <t>58</t>
  </si>
  <si>
    <t>764511404</t>
  </si>
  <si>
    <t>Žlab podokapní půlkruhový z Pz plechu rš 330 mm</t>
  </si>
  <si>
    <t>881291226</t>
  </si>
  <si>
    <t>59</t>
  </si>
  <si>
    <t>764511444</t>
  </si>
  <si>
    <t>Kotlík oválný (trychtýřový) pro podokapní žlaby z Pz plechu 330/100 mm</t>
  </si>
  <si>
    <t>kus</t>
  </si>
  <si>
    <t>-70392681</t>
  </si>
  <si>
    <t>60</t>
  </si>
  <si>
    <t>764518423</t>
  </si>
  <si>
    <t>Svody kruhové včetně objímek, kolen, odskoků z Pz plechu průměru 120 mm</t>
  </si>
  <si>
    <t>1264286595</t>
  </si>
  <si>
    <t>61</t>
  </si>
  <si>
    <t>998764102</t>
  </si>
  <si>
    <t>Přesun hmot tonážní pro konstrukce klempířské v objektech v do 12 m</t>
  </si>
  <si>
    <t>-549293452</t>
  </si>
  <si>
    <t>766</t>
  </si>
  <si>
    <t>Konstrukce truhlářské</t>
  </si>
  <si>
    <t>62</t>
  </si>
  <si>
    <t>766-001</t>
  </si>
  <si>
    <t>D+M výdřeva pro boční rolovací stěny</t>
  </si>
  <si>
    <t>-852092859</t>
  </si>
  <si>
    <t>63</t>
  </si>
  <si>
    <t>766-002</t>
  </si>
  <si>
    <t>D+M Výdřeva pro hřebenovou větrací štěrbinu</t>
  </si>
  <si>
    <t>-411033309</t>
  </si>
  <si>
    <t>64</t>
  </si>
  <si>
    <t>766-003</t>
  </si>
  <si>
    <t>D+M obložení štítu překládanými prkny</t>
  </si>
  <si>
    <t>-1608958237</t>
  </si>
  <si>
    <t>65</t>
  </si>
  <si>
    <t>998766202</t>
  </si>
  <si>
    <t>Přesun hmot procentní pro konstrukce truhlářské v objektech v do 12 m</t>
  </si>
  <si>
    <t>%</t>
  </si>
  <si>
    <t>412638738</t>
  </si>
  <si>
    <t>767</t>
  </si>
  <si>
    <t xml:space="preserve"> Konstrukce zámečnické</t>
  </si>
  <si>
    <t>66</t>
  </si>
  <si>
    <t>767-001</t>
  </si>
  <si>
    <t>D+M ocelové nosne konstrukce haly, povrchová úprava Žz</t>
  </si>
  <si>
    <t>2026197843</t>
  </si>
  <si>
    <t>67</t>
  </si>
  <si>
    <t>767-003</t>
  </si>
  <si>
    <t>1046336918</t>
  </si>
  <si>
    <t>68</t>
  </si>
  <si>
    <t>342151112</t>
  </si>
  <si>
    <t>Montáž opláštění střech ocelových kcí ze sendvičových panelů šroubovaných budov v do 12 m</t>
  </si>
  <si>
    <t>-1169518780</t>
  </si>
  <si>
    <t>69</t>
  </si>
  <si>
    <t>003-001</t>
  </si>
  <si>
    <t>PUR panel 40 mm</t>
  </si>
  <si>
    <t>916537520</t>
  </si>
  <si>
    <t>70</t>
  </si>
  <si>
    <t>767-002</t>
  </si>
  <si>
    <t>D+M  ocelová vrata dvoukřídlá s palubkovou výplní 3200 x 3300 mm nezateplená</t>
  </si>
  <si>
    <t>ks</t>
  </si>
  <si>
    <t>1300721124</t>
  </si>
  <si>
    <t>71</t>
  </si>
  <si>
    <t>Pol68</t>
  </si>
  <si>
    <t>Hřebenová větrací štěrbina  š 1,4 m</t>
  </si>
  <si>
    <t>-1575302991</t>
  </si>
  <si>
    <t>72</t>
  </si>
  <si>
    <t>005</t>
  </si>
  <si>
    <t>Hasícíí přístroj PHP práškový 34A/183B</t>
  </si>
  <si>
    <t>-401198075</t>
  </si>
  <si>
    <t>73</t>
  </si>
  <si>
    <t>767-003.1</t>
  </si>
  <si>
    <t>D+M  ochrana svinovacích plachet pomocí rámů se sítí KARI - povrchová úprava ŽZ</t>
  </si>
  <si>
    <t>-1610304496</t>
  </si>
  <si>
    <t>74</t>
  </si>
  <si>
    <t>998767102</t>
  </si>
  <si>
    <t>Přesun hmot tonážní pro zámečnické konstrukce v objektech v do 12 m</t>
  </si>
  <si>
    <t>-1494320349</t>
  </si>
  <si>
    <t>771</t>
  </si>
  <si>
    <t>Podlahy z dlaždic</t>
  </si>
  <si>
    <t>75</t>
  </si>
  <si>
    <t>771571113</t>
  </si>
  <si>
    <t>Montáž podlah z keramických dlaždic režných hladkých do malty do 12 ks/m2</t>
  </si>
  <si>
    <t>1865490134</t>
  </si>
  <si>
    <t>76</t>
  </si>
  <si>
    <t>597642030</t>
  </si>
  <si>
    <t>405052234</t>
  </si>
  <si>
    <t>77</t>
  </si>
  <si>
    <t>771591111</t>
  </si>
  <si>
    <t>Podlahy penetrace podkladu</t>
  </si>
  <si>
    <t>-649568791</t>
  </si>
  <si>
    <t>78</t>
  </si>
  <si>
    <t>998771102</t>
  </si>
  <si>
    <t>Přesun hmot tonážní pro podlahy z dlaždic v objektech v do 12 m</t>
  </si>
  <si>
    <t>521940373</t>
  </si>
  <si>
    <t>VRN</t>
  </si>
  <si>
    <t>Vedlejší rozpočtové náklady</t>
  </si>
  <si>
    <t>79</t>
  </si>
  <si>
    <t>030001000</t>
  </si>
  <si>
    <t>Zařízení staveniště</t>
  </si>
  <si>
    <t>1024</t>
  </si>
  <si>
    <t>-1058693346</t>
  </si>
  <si>
    <t>80</t>
  </si>
  <si>
    <t>045002000</t>
  </si>
  <si>
    <t xml:space="preserve">Kompletační a koordinační činnost </t>
  </si>
  <si>
    <t>-437537561</t>
  </si>
  <si>
    <t>SO 01-2 - Technologie hrazení,napájení a větrání</t>
  </si>
  <si>
    <t>M - Práce a dodávky M</t>
  </si>
  <si>
    <t xml:space="preserve">    26-M - Montáže zařízení pro zemědělství</t>
  </si>
  <si>
    <t xml:space="preserve">      26-M-001 - Montáž technologie</t>
  </si>
  <si>
    <t xml:space="preserve">      26-M-002 - Dělící stěny</t>
  </si>
  <si>
    <t xml:space="preserve">      26-M-003 - Žlabová zábrana</t>
  </si>
  <si>
    <t xml:space="preserve">      26-M-004 - Napájení</t>
  </si>
  <si>
    <t xml:space="preserve">      26-M-005 - Branky</t>
  </si>
  <si>
    <t xml:space="preserve">    26-M-b - Technologie větrání</t>
  </si>
  <si>
    <t>Práce a dodávky M</t>
  </si>
  <si>
    <t>26-M</t>
  </si>
  <si>
    <t>Montáže zařízení pro zemědělství</t>
  </si>
  <si>
    <t>26-M-001</t>
  </si>
  <si>
    <t>Montáž technologie</t>
  </si>
  <si>
    <t>001</t>
  </si>
  <si>
    <t>Montáž technologie - povrchová úprava ŽZ</t>
  </si>
  <si>
    <t>hod</t>
  </si>
  <si>
    <t>-1221812564</t>
  </si>
  <si>
    <t>002</t>
  </si>
  <si>
    <t>Osazení sloupků hrazení</t>
  </si>
  <si>
    <t>822152816</t>
  </si>
  <si>
    <t>26-M-002</t>
  </si>
  <si>
    <t>Dělící stěny</t>
  </si>
  <si>
    <t>000394</t>
  </si>
  <si>
    <t>sloupek 76x5  L 1800 s nerez návl.</t>
  </si>
  <si>
    <t>256</t>
  </si>
  <si>
    <t>980108263</t>
  </si>
  <si>
    <t>000267</t>
  </si>
  <si>
    <t>spona T 76/42</t>
  </si>
  <si>
    <t>700371748</t>
  </si>
  <si>
    <t>000265</t>
  </si>
  <si>
    <t>spona X 76/42</t>
  </si>
  <si>
    <t>-330989983</t>
  </si>
  <si>
    <t>M001</t>
  </si>
  <si>
    <t>trubka 42</t>
  </si>
  <si>
    <t>2046442101</t>
  </si>
  <si>
    <t>M002</t>
  </si>
  <si>
    <t>kompletační materiál</t>
  </si>
  <si>
    <t>-471372407</t>
  </si>
  <si>
    <t>M003</t>
  </si>
  <si>
    <t>spona 102/42</t>
  </si>
  <si>
    <t>983579848</t>
  </si>
  <si>
    <t>26-M-003</t>
  </si>
  <si>
    <t>Žlabová zábrana</t>
  </si>
  <si>
    <t>000123</t>
  </si>
  <si>
    <t>sloupek 60  2U</t>
  </si>
  <si>
    <t>-1441392204</t>
  </si>
  <si>
    <t>02052</t>
  </si>
  <si>
    <t>sloupek 60  1U</t>
  </si>
  <si>
    <t>901675728</t>
  </si>
  <si>
    <t>držák žl.zábr.</t>
  </si>
  <si>
    <t>-917455099</t>
  </si>
  <si>
    <t>0.1</t>
  </si>
  <si>
    <t>trubka 60</t>
  </si>
  <si>
    <t>1916987675</t>
  </si>
  <si>
    <t>0.2</t>
  </si>
  <si>
    <t>trubka 48</t>
  </si>
  <si>
    <t>-1539834529</t>
  </si>
  <si>
    <t>000024</t>
  </si>
  <si>
    <t>spojka do trubky 60 (Ø51)</t>
  </si>
  <si>
    <t>-2141538163</t>
  </si>
  <si>
    <t>000025</t>
  </si>
  <si>
    <t>spojka do trubky 48 (Ø40)</t>
  </si>
  <si>
    <t>1071497676</t>
  </si>
  <si>
    <t>000277</t>
  </si>
  <si>
    <t>spona T 76/60</t>
  </si>
  <si>
    <t>1054621022</t>
  </si>
  <si>
    <t>000289</t>
  </si>
  <si>
    <t>třmen 60/60</t>
  </si>
  <si>
    <t>-1876273922</t>
  </si>
  <si>
    <t>000269</t>
  </si>
  <si>
    <t>třmen 48/60</t>
  </si>
  <si>
    <t>382935219</t>
  </si>
  <si>
    <t>000227</t>
  </si>
  <si>
    <t>zátka 60</t>
  </si>
  <si>
    <t>1891842353</t>
  </si>
  <si>
    <t>26-M-004</t>
  </si>
  <si>
    <t>Napájení</t>
  </si>
  <si>
    <t>000058</t>
  </si>
  <si>
    <t>-1286870693</t>
  </si>
  <si>
    <t>26-M-005</t>
  </si>
  <si>
    <t>Branky</t>
  </si>
  <si>
    <t>000161</t>
  </si>
  <si>
    <t>branka  do 1500 telata (48)</t>
  </si>
  <si>
    <t>-677375349</t>
  </si>
  <si>
    <t>000394.1</t>
  </si>
  <si>
    <t>sloupek 76x5 s nerez návl.</t>
  </si>
  <si>
    <t>-1039620635</t>
  </si>
  <si>
    <t>000158</t>
  </si>
  <si>
    <t>branka  2500-3500  (60+42)</t>
  </si>
  <si>
    <t>-1654768932</t>
  </si>
  <si>
    <t>000163</t>
  </si>
  <si>
    <t>branka  2500-3500 telata (48)</t>
  </si>
  <si>
    <t>1528833737</t>
  </si>
  <si>
    <t>000400</t>
  </si>
  <si>
    <t>sloupek 102x5 s ner. návl.</t>
  </si>
  <si>
    <t>-1507921041</t>
  </si>
  <si>
    <t>0.3</t>
  </si>
  <si>
    <t>branka  3500-4500 (60+42)</t>
  </si>
  <si>
    <t>288711056</t>
  </si>
  <si>
    <t>000164</t>
  </si>
  <si>
    <t>branka  3500-4500 telata (48)</t>
  </si>
  <si>
    <t>1234864453</t>
  </si>
  <si>
    <t>-526629488</t>
  </si>
  <si>
    <t>000171</t>
  </si>
  <si>
    <t>branka 2500-4000 s KARI sítí</t>
  </si>
  <si>
    <t>-520060149</t>
  </si>
  <si>
    <t>000400.1</t>
  </si>
  <si>
    <t>sloupek 102x5  L1800  s ner. návl.</t>
  </si>
  <si>
    <t>1002978083</t>
  </si>
  <si>
    <t>26-M-b</t>
  </si>
  <si>
    <t>Technologie větrání</t>
  </si>
  <si>
    <t>01</t>
  </si>
  <si>
    <t>D+M rolovací plachtová vrata 3200 x 3300 mm, mechanická</t>
  </si>
  <si>
    <t>1454594487</t>
  </si>
  <si>
    <t>02</t>
  </si>
  <si>
    <t>D+M rolovací plachtová vrata 2600 x 3300 mm, mechanická</t>
  </si>
  <si>
    <t>-1621328642</t>
  </si>
  <si>
    <t>03</t>
  </si>
  <si>
    <t>D+M rolovací plachtová vrata 2900 x 3300 mm, mechanická</t>
  </si>
  <si>
    <t>-1590765306</t>
  </si>
  <si>
    <t>04</t>
  </si>
  <si>
    <t>D+M rolovací plachtová vrata 3200 x 3500 mm, elektrická</t>
  </si>
  <si>
    <t>598534057</t>
  </si>
  <si>
    <t>05</t>
  </si>
  <si>
    <t>D+M boční rolovací stěna, el. pohon v. do 2,85 m</t>
  </si>
  <si>
    <t>1686010890</t>
  </si>
  <si>
    <t>SO 01-3 - Elektroinstalce</t>
  </si>
  <si>
    <t xml:space="preserve">    21-M - Elektromontáže</t>
  </si>
  <si>
    <t>21-M</t>
  </si>
  <si>
    <t>Elektromontáže</t>
  </si>
  <si>
    <t>35711710</t>
  </si>
  <si>
    <t>Rozvaděč RO 1</t>
  </si>
  <si>
    <t>1960781466</t>
  </si>
  <si>
    <t>34535515</t>
  </si>
  <si>
    <t>Ovládací skříň osvětlení</t>
  </si>
  <si>
    <t>1792172665</t>
  </si>
  <si>
    <t>34555100</t>
  </si>
  <si>
    <t>Spínač povrchový IP 65</t>
  </si>
  <si>
    <t>-127374225</t>
  </si>
  <si>
    <t>35811257</t>
  </si>
  <si>
    <t>Zásuvková skříň  nástěnná, proti stříkající vodě,horní přívod, IP44 IZG 1632 16A 400/230 V 3pólová</t>
  </si>
  <si>
    <t>-258147990</t>
  </si>
  <si>
    <t>34535576</t>
  </si>
  <si>
    <t>Zásuvka 230V povrchová</t>
  </si>
  <si>
    <t>-1059208057</t>
  </si>
  <si>
    <t>34571521</t>
  </si>
  <si>
    <t>Krabice univerzální IP 55</t>
  </si>
  <si>
    <t>923313319</t>
  </si>
  <si>
    <t>34111030</t>
  </si>
  <si>
    <t>Kabel silový s Cu jádrem CYKY 3x1,5 mm2</t>
  </si>
  <si>
    <t>-825783386</t>
  </si>
  <si>
    <t>34111094</t>
  </si>
  <si>
    <t>Kabel silový s Cu jádrem CYKY 5x2,5 mm2</t>
  </si>
  <si>
    <t>-1985822698</t>
  </si>
  <si>
    <t>34111090</t>
  </si>
  <si>
    <t>Kabel silový s Cu jádrem CYKY 5x1,5 mm2</t>
  </si>
  <si>
    <t>49475716</t>
  </si>
  <si>
    <t>34111110</t>
  </si>
  <si>
    <t>Kabel silový s Cu jádrem CYKY 5x6 mm2</t>
  </si>
  <si>
    <t>1658229422</t>
  </si>
  <si>
    <t>34111036</t>
  </si>
  <si>
    <t>Kabel silový s Cu jádrem CYKY 3x2,5 mm2</t>
  </si>
  <si>
    <t>987513348</t>
  </si>
  <si>
    <t>34833239</t>
  </si>
  <si>
    <t>Svítidlo průmyslové zářivkové 2x58W  EP</t>
  </si>
  <si>
    <t>-988919726</t>
  </si>
  <si>
    <t>34844460</t>
  </si>
  <si>
    <t>Termostat venkovní IP 65</t>
  </si>
  <si>
    <t>-278224568</t>
  </si>
  <si>
    <t>34844551</t>
  </si>
  <si>
    <t>Svítidlo venkovní  LED - na štíty stáje</t>
  </si>
  <si>
    <t>672897874</t>
  </si>
  <si>
    <t>34571076</t>
  </si>
  <si>
    <t>1050841471</t>
  </si>
  <si>
    <t>34571158</t>
  </si>
  <si>
    <t>1400251453</t>
  </si>
  <si>
    <t>31190514</t>
  </si>
  <si>
    <t>Napínač s litými maticemi šrouby 4D oko - hák (1) M 16</t>
  </si>
  <si>
    <t>468385281</t>
  </si>
  <si>
    <t>31453719</t>
  </si>
  <si>
    <t>Lano ocelové šestipramenné pozinkované 1570 MPa D 4 mm</t>
  </si>
  <si>
    <t>999148535</t>
  </si>
  <si>
    <t>55128130</t>
  </si>
  <si>
    <t>Žlab kabelový drátěný 50/50</t>
  </si>
  <si>
    <t>2070148763</t>
  </si>
  <si>
    <t>55347491</t>
  </si>
  <si>
    <t>Soumrakové čidlo</t>
  </si>
  <si>
    <t>-285293554</t>
  </si>
  <si>
    <t>34844685</t>
  </si>
  <si>
    <t>Nosník NZM 100 gal.zinek</t>
  </si>
  <si>
    <t>-786378663</t>
  </si>
  <si>
    <t>210100001</t>
  </si>
  <si>
    <t>Ukončení vodičů v rozváděči nebo na přístroji včetně zapojení průřezu žíly do 2,5 mm2</t>
  </si>
  <si>
    <t>529334669</t>
  </si>
  <si>
    <t>210060541</t>
  </si>
  <si>
    <t>Revize</t>
  </si>
  <si>
    <t>-1187246519</t>
  </si>
  <si>
    <t>210100002</t>
  </si>
  <si>
    <t>Ukončení vodičů v rozváděči nebo na přístroji včetně zapojení průřezu žíly do 6 mm2</t>
  </si>
  <si>
    <t>2104899724</t>
  </si>
  <si>
    <t>210100003</t>
  </si>
  <si>
    <t>Ukončení vodičů v rozváděči nebo na přístroji včetně zapojení průřezu žíly do 16 mm2</t>
  </si>
  <si>
    <t>-1739832802</t>
  </si>
  <si>
    <t>210110001</t>
  </si>
  <si>
    <t>Montáž zásuvkové skříně pro prostředí základní nebo vlhké</t>
  </si>
  <si>
    <t>1585907437</t>
  </si>
  <si>
    <t>210111002</t>
  </si>
  <si>
    <t>Montáž spínače šroubové připojení 230 se zapojením vodičů</t>
  </si>
  <si>
    <t>1791149888</t>
  </si>
  <si>
    <t>210111030</t>
  </si>
  <si>
    <t>Montáž termostatu venkovní</t>
  </si>
  <si>
    <t>472878316</t>
  </si>
  <si>
    <t>210190156</t>
  </si>
  <si>
    <t>Montáž rozvaděčů nebo krabic nevýbušných do 100 kg</t>
  </si>
  <si>
    <t>-857747707</t>
  </si>
  <si>
    <t>210192636</t>
  </si>
  <si>
    <t>Montáž skříní ovládacích</t>
  </si>
  <si>
    <t>13289069</t>
  </si>
  <si>
    <t>210200055</t>
  </si>
  <si>
    <t>Montáž svítidel</t>
  </si>
  <si>
    <t>-448774123</t>
  </si>
  <si>
    <t>210800105</t>
  </si>
  <si>
    <t>Montáž měděných kabelů CYKY,CYBY,CYMY,NYM 3uložených pod omítku ve stěně</t>
  </si>
  <si>
    <t>-693754892</t>
  </si>
  <si>
    <t>210111031</t>
  </si>
  <si>
    <t>Montáž zásuvka chráněná v krabici šroubové připojení 2P+PE prostředí venkovní, mokré</t>
  </si>
  <si>
    <t>-1703903306</t>
  </si>
  <si>
    <t>210010002</t>
  </si>
  <si>
    <t>Montáž trubek plastových ohebných/tuhých 16-25</t>
  </si>
  <si>
    <t>901242583</t>
  </si>
  <si>
    <t>210010351</t>
  </si>
  <si>
    <t>1027544276</t>
  </si>
  <si>
    <t>210020301</t>
  </si>
  <si>
    <t>Montáž žlabů kovových typ Mars šířky do150 mm bez víka</t>
  </si>
  <si>
    <t>464773939</t>
  </si>
  <si>
    <t>210021062</t>
  </si>
  <si>
    <t>Montáž lana nosného</t>
  </si>
  <si>
    <t>-912071847</t>
  </si>
  <si>
    <t>210020002</t>
  </si>
  <si>
    <t>Montáž, zapojení zařízení do 5 Kw</t>
  </si>
  <si>
    <t>-1123313141</t>
  </si>
  <si>
    <t>210010011</t>
  </si>
  <si>
    <t>Montáž napínače oko/hák, kabelové oko, závitová tyč do 60cm délky, průraz zdivem.</t>
  </si>
  <si>
    <t>1115485920</t>
  </si>
  <si>
    <t>210990001</t>
  </si>
  <si>
    <t>HZS - stavební přípomoce - práce</t>
  </si>
  <si>
    <t>-1838710507</t>
  </si>
  <si>
    <t>559-99999</t>
  </si>
  <si>
    <t>Stavební přípomoce - materiál</t>
  </si>
  <si>
    <t>-1149747364</t>
  </si>
  <si>
    <t>SO 01-4 - Hromosvod a uzemění</t>
  </si>
  <si>
    <t>35441120</t>
  </si>
  <si>
    <t>Pásek uzemňovací 195001 30x4 mm</t>
  </si>
  <si>
    <t>828757894</t>
  </si>
  <si>
    <t>35441885</t>
  </si>
  <si>
    <t>Svorka spojovací SS pro lano D8-10 mm</t>
  </si>
  <si>
    <t>1068797292</t>
  </si>
  <si>
    <t>35441905</t>
  </si>
  <si>
    <t>Svorka připojovací SOc k připojení okapových žlabů</t>
  </si>
  <si>
    <t>1301303472</t>
  </si>
  <si>
    <t>35441925</t>
  </si>
  <si>
    <t>Svorka zkušební SZ pro lano D6-12 mm</t>
  </si>
  <si>
    <t>-1015717532</t>
  </si>
  <si>
    <t>35441986</t>
  </si>
  <si>
    <t>Svorka odbočovací a spojovací SR 2a pro pásek 30x4 mm</t>
  </si>
  <si>
    <t>-1128574083</t>
  </si>
  <si>
    <t>35441895</t>
  </si>
  <si>
    <t>Svorka připojovací SP1 k připojení kovových částí</t>
  </si>
  <si>
    <t>1220958047</t>
  </si>
  <si>
    <t>15615225</t>
  </si>
  <si>
    <t>Drát kruhový AIMGSI 11343 D8,00 mm</t>
  </si>
  <si>
    <t>1442584424</t>
  </si>
  <si>
    <t>15615235</t>
  </si>
  <si>
    <t>Drát kruhový pozinkovaný měkký 11343 D10,00 mm</t>
  </si>
  <si>
    <t>-1182156994</t>
  </si>
  <si>
    <t>35441831</t>
  </si>
  <si>
    <t>Úhelník ochranný OU 2.0 na ochranu svodu 2 m</t>
  </si>
  <si>
    <t>300207410</t>
  </si>
  <si>
    <t>35441415</t>
  </si>
  <si>
    <t>Podpěra vedení PV 1b 15 do zdiva 150 mm</t>
  </si>
  <si>
    <t>1998039811</t>
  </si>
  <si>
    <t>35441540</t>
  </si>
  <si>
    <t>Podpěra vedení PV21 na ploché střechy 100 mm</t>
  </si>
  <si>
    <t>-466656232</t>
  </si>
  <si>
    <t>210220020</t>
  </si>
  <si>
    <t>Montáž uzemňovacího vedení vodičů FeZn pomocí sváru</t>
  </si>
  <si>
    <t>2102768707</t>
  </si>
  <si>
    <t>210220101</t>
  </si>
  <si>
    <t>Montáž hromosvodného vedení svodových vodičů s podpěrami průměru do 10 mm</t>
  </si>
  <si>
    <t>119099779</t>
  </si>
  <si>
    <t>210220302</t>
  </si>
  <si>
    <t>Montáž svorek hromosvodných typu ST, SJ, SK, SZ, SR 01, 02 se 3 a více šrouby</t>
  </si>
  <si>
    <t>-328420744</t>
  </si>
  <si>
    <t>210220372</t>
  </si>
  <si>
    <t>Montáž uzemňovacího vedení v zemi</t>
  </si>
  <si>
    <t>941396835</t>
  </si>
  <si>
    <t>210061231</t>
  </si>
  <si>
    <t>Revize hromosvodu</t>
  </si>
  <si>
    <t>311605005</t>
  </si>
  <si>
    <t xml:space="preserve">HZS - stavební přípomoce - práce </t>
  </si>
  <si>
    <t>1442758272</t>
  </si>
  <si>
    <t xml:space="preserve">Stavební přípomoce - materiál </t>
  </si>
  <si>
    <t>1052943550</t>
  </si>
  <si>
    <t>SO 02 - Zpevněná plocha 450 m2 pro boudičky</t>
  </si>
  <si>
    <t>SO 02-1 - Stavební náklady</t>
  </si>
  <si>
    <t xml:space="preserve">    8 - Trubní vedení</t>
  </si>
  <si>
    <t>982557104</t>
  </si>
  <si>
    <t>-253287334</t>
  </si>
  <si>
    <t>-1041771070</t>
  </si>
  <si>
    <t>Uložení sypaniny na skládky</t>
  </si>
  <si>
    <t>-506619457</t>
  </si>
  <si>
    <t>1632099391</t>
  </si>
  <si>
    <t>-871418631</t>
  </si>
  <si>
    <t>564761111</t>
  </si>
  <si>
    <t>Podklad z kameniva hrubého drceného vel. 32-63 mm tl 200 mm</t>
  </si>
  <si>
    <t>CS ÚRS 2016 01</t>
  </si>
  <si>
    <t>873702977</t>
  </si>
  <si>
    <t>564861111</t>
  </si>
  <si>
    <t>Podklad ze štěrkodrtě ŠD tl 200 mm</t>
  </si>
  <si>
    <t>-1533986155</t>
  </si>
  <si>
    <t>565165112</t>
  </si>
  <si>
    <t>Asfaltový beton vrstva podkladní ACP 16 (obalované kamenivo OKS) tl 90 mm š do 3 m</t>
  </si>
  <si>
    <t>900244835</t>
  </si>
  <si>
    <t>577154131</t>
  </si>
  <si>
    <t>Asfaltový beton vrstva obrusná ACO 11 (ABS) tř. I tl 60 mm š do 3 m z modifikovaného asfaltu</t>
  </si>
  <si>
    <t>2111402436</t>
  </si>
  <si>
    <t>Trubní vedení</t>
  </si>
  <si>
    <t>2132836495</t>
  </si>
  <si>
    <t>1370655631</t>
  </si>
  <si>
    <t>615775006</t>
  </si>
  <si>
    <t>244381076</t>
  </si>
  <si>
    <t>-638051304</t>
  </si>
  <si>
    <t>721242115</t>
  </si>
  <si>
    <t>Lapač střešních splavenin z PP se zápachovou klapkou a lapacím košem DN 110</t>
  </si>
  <si>
    <t>-1226111786</t>
  </si>
  <si>
    <t>871355221</t>
  </si>
  <si>
    <t>Kanalizační potrubí z tvrdého PVC jednovrstvé tuhost třídy SN8 DN 200</t>
  </si>
  <si>
    <t>-1592918387</t>
  </si>
  <si>
    <t>895-001</t>
  </si>
  <si>
    <t xml:space="preserve">D+M revizní šachta </t>
  </si>
  <si>
    <t>-573559243</t>
  </si>
  <si>
    <t>916131213</t>
  </si>
  <si>
    <t>Osazení silničního obrubníku betonového stojatého s boční opěrou do lože z betonu prostého</t>
  </si>
  <si>
    <t>-1523294136</t>
  </si>
  <si>
    <t>592174650</t>
  </si>
  <si>
    <t>-1678775769</t>
  </si>
  <si>
    <t>916991121</t>
  </si>
  <si>
    <t>Lože pod obrubníky, krajníky nebo obruby z dlažebních kostek z betonu prostého</t>
  </si>
  <si>
    <t>-86424346</t>
  </si>
  <si>
    <t>998225111</t>
  </si>
  <si>
    <t>Přesun hmot pro pozemní komunikace s krytem z kamene, monolitickým betonovým nebo živičným</t>
  </si>
  <si>
    <t>-665685132</t>
  </si>
  <si>
    <t>dlaždice keramické slinuté neglazované mrazuvzdorné  29,8 x 29,8 x 0,9 cm</t>
  </si>
  <si>
    <t xml:space="preserve">D+M  ocelové vazničky </t>
  </si>
  <si>
    <t>Montáž rozvodek nástěnných plastových čtyřhranných  vodič D do 4 mm2</t>
  </si>
  <si>
    <t>Trubka elektroinstalační ohebná  z PVC (EN) 2350</t>
  </si>
  <si>
    <t>Trubka elektroinstalační ohebná  40</t>
  </si>
  <si>
    <t>obrubník betonový silniční  100x15x25 cm</t>
  </si>
  <si>
    <t>Napájecí žlab L=1,25m, vyhřívaný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</si>
</sst>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4" fontId="18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1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6" fillId="4" borderId="7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workbookViewId="0">
      <selection activeCell="BL54" sqref="BL5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1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1:74" ht="12" customHeight="1">
      <c r="B5" s="16"/>
      <c r="D5" s="19" t="s">
        <v>12</v>
      </c>
      <c r="K5" s="155" t="s">
        <v>13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6"/>
      <c r="BS5" s="13" t="s">
        <v>6</v>
      </c>
    </row>
    <row r="6" spans="1:74" ht="36.950000000000003" customHeight="1">
      <c r="B6" s="16"/>
      <c r="D6" s="20" t="s">
        <v>14</v>
      </c>
      <c r="K6" s="157" t="s">
        <v>15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6"/>
      <c r="BS6" s="13" t="s">
        <v>6</v>
      </c>
    </row>
    <row r="7" spans="1:74" ht="12" customHeight="1">
      <c r="B7" s="16"/>
      <c r="D7" s="21" t="s">
        <v>16</v>
      </c>
      <c r="K7" s="13" t="s">
        <v>1</v>
      </c>
      <c r="AK7" s="21" t="s">
        <v>17</v>
      </c>
      <c r="AN7" s="13" t="s">
        <v>1</v>
      </c>
      <c r="AR7" s="16"/>
      <c r="BS7" s="13" t="s">
        <v>6</v>
      </c>
    </row>
    <row r="8" spans="1:74" ht="12" customHeight="1">
      <c r="B8" s="16"/>
      <c r="D8" s="21" t="s">
        <v>18</v>
      </c>
      <c r="K8" s="13" t="s">
        <v>19</v>
      </c>
      <c r="AK8" s="21" t="s">
        <v>20</v>
      </c>
      <c r="AN8" s="13" t="s">
        <v>21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1" t="s">
        <v>22</v>
      </c>
      <c r="AK10" s="21" t="s">
        <v>23</v>
      </c>
      <c r="AN10" s="13" t="s">
        <v>24</v>
      </c>
      <c r="AR10" s="16"/>
      <c r="BS10" s="13" t="s">
        <v>6</v>
      </c>
    </row>
    <row r="11" spans="1:74" ht="18.399999999999999" customHeight="1">
      <c r="B11" s="16"/>
      <c r="E11" s="13" t="s">
        <v>25</v>
      </c>
      <c r="AK11" s="21" t="s">
        <v>26</v>
      </c>
      <c r="AN11" s="13" t="s">
        <v>27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1" t="s">
        <v>28</v>
      </c>
      <c r="AK13" s="21" t="s">
        <v>23</v>
      </c>
      <c r="AN13" s="13" t="s">
        <v>1</v>
      </c>
      <c r="AR13" s="16"/>
      <c r="BS13" s="13" t="s">
        <v>6</v>
      </c>
    </row>
    <row r="14" spans="1:74">
      <c r="B14" s="16"/>
      <c r="E14" s="13" t="s">
        <v>29</v>
      </c>
      <c r="AK14" s="21" t="s">
        <v>26</v>
      </c>
      <c r="AN14" s="13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1" t="s">
        <v>30</v>
      </c>
      <c r="AK16" s="21" t="s">
        <v>23</v>
      </c>
      <c r="AN16" s="13" t="s">
        <v>1</v>
      </c>
      <c r="AR16" s="16"/>
      <c r="BS16" s="13" t="s">
        <v>3</v>
      </c>
    </row>
    <row r="17" spans="2:71" ht="18.399999999999999" customHeight="1">
      <c r="B17" s="16"/>
      <c r="E17" s="13" t="s">
        <v>29</v>
      </c>
      <c r="AK17" s="21" t="s">
        <v>26</v>
      </c>
      <c r="AN17" s="13" t="s">
        <v>1</v>
      </c>
      <c r="AR17" s="16"/>
      <c r="BS17" s="13" t="s">
        <v>31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1" t="s">
        <v>32</v>
      </c>
      <c r="AK19" s="21" t="s">
        <v>23</v>
      </c>
      <c r="AN19" s="13" t="s">
        <v>1</v>
      </c>
      <c r="AR19" s="16"/>
      <c r="BS19" s="13" t="s">
        <v>6</v>
      </c>
    </row>
    <row r="20" spans="2:71" ht="18.399999999999999" customHeight="1">
      <c r="B20" s="16"/>
      <c r="E20" s="13" t="s">
        <v>29</v>
      </c>
      <c r="AK20" s="21" t="s">
        <v>26</v>
      </c>
      <c r="AN20" s="13" t="s">
        <v>1</v>
      </c>
      <c r="AR20" s="16"/>
      <c r="BS20" s="13" t="s">
        <v>31</v>
      </c>
    </row>
    <row r="21" spans="2:71" ht="6.95" customHeight="1">
      <c r="B21" s="16"/>
      <c r="AR21" s="16"/>
    </row>
    <row r="22" spans="2:71" ht="12" customHeight="1">
      <c r="B22" s="16"/>
      <c r="D22" s="21" t="s">
        <v>33</v>
      </c>
      <c r="AR22" s="16"/>
    </row>
    <row r="23" spans="2:71" ht="16.5" customHeight="1">
      <c r="B23" s="16"/>
      <c r="E23" s="162" t="s">
        <v>1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</row>
    <row r="24" spans="2:71" ht="6.95" customHeight="1">
      <c r="B24" s="16"/>
      <c r="AR24" s="16"/>
    </row>
    <row r="25" spans="2:71" ht="6.95" customHeight="1">
      <c r="B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6"/>
    </row>
    <row r="26" spans="2:71" s="1" customFormat="1" ht="25.9" customHeight="1">
      <c r="B26" s="24"/>
      <c r="D26" s="25" t="s">
        <v>34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63">
        <f>ROUND(AG54,2)</f>
        <v>0</v>
      </c>
      <c r="AL26" s="164"/>
      <c r="AM26" s="164"/>
      <c r="AN26" s="164"/>
      <c r="AO26" s="164"/>
      <c r="AR26" s="24"/>
    </row>
    <row r="27" spans="2:71" s="1" customFormat="1" ht="6.95" customHeight="1">
      <c r="B27" s="24"/>
      <c r="AR27" s="24"/>
    </row>
    <row r="28" spans="2:71" s="1" customFormat="1">
      <c r="B28" s="24"/>
      <c r="L28" s="165" t="s">
        <v>35</v>
      </c>
      <c r="M28" s="165"/>
      <c r="N28" s="165"/>
      <c r="O28" s="165"/>
      <c r="P28" s="165"/>
      <c r="W28" s="165" t="s">
        <v>36</v>
      </c>
      <c r="X28" s="165"/>
      <c r="Y28" s="165"/>
      <c r="Z28" s="165"/>
      <c r="AA28" s="165"/>
      <c r="AB28" s="165"/>
      <c r="AC28" s="165"/>
      <c r="AD28" s="165"/>
      <c r="AE28" s="165"/>
      <c r="AK28" s="165" t="s">
        <v>37</v>
      </c>
      <c r="AL28" s="165"/>
      <c r="AM28" s="165"/>
      <c r="AN28" s="165"/>
      <c r="AO28" s="165"/>
      <c r="AR28" s="24"/>
    </row>
    <row r="29" spans="2:71" s="2" customFormat="1" ht="14.45" customHeight="1">
      <c r="B29" s="28"/>
      <c r="D29" s="21" t="s">
        <v>38</v>
      </c>
      <c r="F29" s="21" t="s">
        <v>39</v>
      </c>
      <c r="L29" s="160">
        <v>0.21</v>
      </c>
      <c r="M29" s="159"/>
      <c r="N29" s="159"/>
      <c r="O29" s="159"/>
      <c r="P29" s="159"/>
      <c r="W29" s="158" t="e">
        <f>ROUND(AZ54, 2)</f>
        <v>#REF!</v>
      </c>
      <c r="X29" s="159"/>
      <c r="Y29" s="159"/>
      <c r="Z29" s="159"/>
      <c r="AA29" s="159"/>
      <c r="AB29" s="159"/>
      <c r="AC29" s="159"/>
      <c r="AD29" s="159"/>
      <c r="AE29" s="159"/>
      <c r="AK29" s="158" t="e">
        <f>ROUND(AV54, 2)</f>
        <v>#REF!</v>
      </c>
      <c r="AL29" s="159"/>
      <c r="AM29" s="159"/>
      <c r="AN29" s="159"/>
      <c r="AO29" s="159"/>
      <c r="AR29" s="28"/>
    </row>
    <row r="30" spans="2:71" s="2" customFormat="1" ht="14.45" customHeight="1">
      <c r="B30" s="28"/>
      <c r="F30" s="21" t="s">
        <v>40</v>
      </c>
      <c r="L30" s="160">
        <v>0.15</v>
      </c>
      <c r="M30" s="159"/>
      <c r="N30" s="159"/>
      <c r="O30" s="159"/>
      <c r="P30" s="159"/>
      <c r="W30" s="158" t="e">
        <f>ROUND(BA54, 2)</f>
        <v>#REF!</v>
      </c>
      <c r="X30" s="159"/>
      <c r="Y30" s="159"/>
      <c r="Z30" s="159"/>
      <c r="AA30" s="159"/>
      <c r="AB30" s="159"/>
      <c r="AC30" s="159"/>
      <c r="AD30" s="159"/>
      <c r="AE30" s="159"/>
      <c r="AK30" s="158" t="e">
        <f>ROUND(AW54, 2)</f>
        <v>#REF!</v>
      </c>
      <c r="AL30" s="159"/>
      <c r="AM30" s="159"/>
      <c r="AN30" s="159"/>
      <c r="AO30" s="159"/>
      <c r="AR30" s="28"/>
    </row>
    <row r="31" spans="2:71" s="2" customFormat="1" ht="14.45" hidden="1" customHeight="1">
      <c r="B31" s="28"/>
      <c r="F31" s="21" t="s">
        <v>41</v>
      </c>
      <c r="L31" s="160">
        <v>0.21</v>
      </c>
      <c r="M31" s="159"/>
      <c r="N31" s="159"/>
      <c r="O31" s="159"/>
      <c r="P31" s="159"/>
      <c r="W31" s="158" t="e">
        <f>ROUND(BB54, 2)</f>
        <v>#REF!</v>
      </c>
      <c r="X31" s="159"/>
      <c r="Y31" s="159"/>
      <c r="Z31" s="159"/>
      <c r="AA31" s="159"/>
      <c r="AB31" s="159"/>
      <c r="AC31" s="159"/>
      <c r="AD31" s="159"/>
      <c r="AE31" s="159"/>
      <c r="AK31" s="158">
        <v>0</v>
      </c>
      <c r="AL31" s="159"/>
      <c r="AM31" s="159"/>
      <c r="AN31" s="159"/>
      <c r="AO31" s="159"/>
      <c r="AR31" s="28"/>
    </row>
    <row r="32" spans="2:71" s="2" customFormat="1" ht="14.45" hidden="1" customHeight="1">
      <c r="B32" s="28"/>
      <c r="F32" s="21" t="s">
        <v>42</v>
      </c>
      <c r="L32" s="160">
        <v>0.15</v>
      </c>
      <c r="M32" s="159"/>
      <c r="N32" s="159"/>
      <c r="O32" s="159"/>
      <c r="P32" s="159"/>
      <c r="W32" s="158" t="e">
        <f>ROUND(BC54, 2)</f>
        <v>#REF!</v>
      </c>
      <c r="X32" s="159"/>
      <c r="Y32" s="159"/>
      <c r="Z32" s="159"/>
      <c r="AA32" s="159"/>
      <c r="AB32" s="159"/>
      <c r="AC32" s="159"/>
      <c r="AD32" s="159"/>
      <c r="AE32" s="159"/>
      <c r="AK32" s="158">
        <v>0</v>
      </c>
      <c r="AL32" s="159"/>
      <c r="AM32" s="159"/>
      <c r="AN32" s="159"/>
      <c r="AO32" s="159"/>
      <c r="AR32" s="28"/>
    </row>
    <row r="33" spans="2:44" s="2" customFormat="1" ht="14.45" hidden="1" customHeight="1">
      <c r="B33" s="28"/>
      <c r="F33" s="21" t="s">
        <v>43</v>
      </c>
      <c r="L33" s="160">
        <v>0</v>
      </c>
      <c r="M33" s="159"/>
      <c r="N33" s="159"/>
      <c r="O33" s="159"/>
      <c r="P33" s="159"/>
      <c r="W33" s="158" t="e">
        <f>ROUND(BD54, 2)</f>
        <v>#REF!</v>
      </c>
      <c r="X33" s="159"/>
      <c r="Y33" s="159"/>
      <c r="Z33" s="159"/>
      <c r="AA33" s="159"/>
      <c r="AB33" s="159"/>
      <c r="AC33" s="159"/>
      <c r="AD33" s="159"/>
      <c r="AE33" s="159"/>
      <c r="AK33" s="158">
        <v>0</v>
      </c>
      <c r="AL33" s="159"/>
      <c r="AM33" s="159"/>
      <c r="AN33" s="159"/>
      <c r="AO33" s="159"/>
      <c r="AR33" s="28"/>
    </row>
    <row r="34" spans="2:44" s="1" customFormat="1" ht="6.95" customHeight="1">
      <c r="B34" s="24"/>
      <c r="AR34" s="24"/>
    </row>
    <row r="35" spans="2:44" s="1" customFormat="1" ht="25.9" customHeight="1">
      <c r="B35" s="24"/>
      <c r="C35" s="30"/>
      <c r="D35" s="31" t="s">
        <v>44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45</v>
      </c>
      <c r="U35" s="32"/>
      <c r="V35" s="32"/>
      <c r="W35" s="32"/>
      <c r="X35" s="166" t="s">
        <v>46</v>
      </c>
      <c r="Y35" s="167"/>
      <c r="Z35" s="167"/>
      <c r="AA35" s="167"/>
      <c r="AB35" s="167"/>
      <c r="AC35" s="32"/>
      <c r="AD35" s="32"/>
      <c r="AE35" s="32"/>
      <c r="AF35" s="32"/>
      <c r="AG35" s="32"/>
      <c r="AH35" s="32"/>
      <c r="AI35" s="32"/>
      <c r="AJ35" s="32"/>
      <c r="AK35" s="168" t="e">
        <f>SUM(AK26:AK33)</f>
        <v>#REF!</v>
      </c>
      <c r="AL35" s="167"/>
      <c r="AM35" s="167"/>
      <c r="AN35" s="167"/>
      <c r="AO35" s="169"/>
      <c r="AP35" s="30"/>
      <c r="AQ35" s="30"/>
      <c r="AR35" s="24"/>
    </row>
    <row r="36" spans="2:44" s="1" customFormat="1" ht="6.95" customHeight="1">
      <c r="B36" s="24"/>
      <c r="AR36" s="24"/>
    </row>
    <row r="37" spans="2:44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24"/>
    </row>
    <row r="41" spans="2:44" s="1" customFormat="1" ht="6.9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24"/>
    </row>
    <row r="42" spans="2:44" s="1" customFormat="1" ht="24.95" customHeight="1">
      <c r="B42" s="24"/>
      <c r="C42" s="17" t="s">
        <v>47</v>
      </c>
      <c r="AR42" s="24"/>
    </row>
    <row r="43" spans="2:44" s="1" customFormat="1" ht="6.95" customHeight="1">
      <c r="B43" s="24"/>
      <c r="AR43" s="24"/>
    </row>
    <row r="44" spans="2:44" s="1" customFormat="1" ht="12" customHeight="1">
      <c r="B44" s="24"/>
      <c r="C44" s="21" t="s">
        <v>12</v>
      </c>
      <c r="L44" s="1" t="str">
        <f>K5</f>
        <v>16AG183b-3</v>
      </c>
      <c r="AR44" s="24"/>
    </row>
    <row r="45" spans="2:44" s="3" customFormat="1" ht="36.950000000000003" customHeight="1">
      <c r="B45" s="38"/>
      <c r="C45" s="39" t="s">
        <v>14</v>
      </c>
      <c r="L45" s="173" t="str">
        <f>K6</f>
        <v>Modernizace farmy - Prima Agri PT a.s.  -  Novostavba OMD</v>
      </c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R45" s="38"/>
    </row>
    <row r="46" spans="2:44" s="1" customFormat="1" ht="6.95" customHeight="1">
      <c r="B46" s="24"/>
      <c r="AR46" s="24"/>
    </row>
    <row r="47" spans="2:44" s="1" customFormat="1" ht="12" customHeight="1">
      <c r="B47" s="24"/>
      <c r="C47" s="21" t="s">
        <v>18</v>
      </c>
      <c r="L47" s="40" t="str">
        <f>IF(K8="","",K8)</f>
        <v>Nebahovy</v>
      </c>
      <c r="AI47" s="21" t="s">
        <v>20</v>
      </c>
      <c r="AM47" s="175"/>
      <c r="AN47" s="175"/>
      <c r="AR47" s="24"/>
    </row>
    <row r="48" spans="2:44" s="1" customFormat="1" ht="6.95" customHeight="1">
      <c r="B48" s="24"/>
      <c r="AR48" s="24"/>
    </row>
    <row r="49" spans="1:91" s="1" customFormat="1" ht="13.7" customHeight="1">
      <c r="B49" s="24"/>
      <c r="C49" s="21" t="s">
        <v>22</v>
      </c>
      <c r="L49" s="1" t="str">
        <f>IF(E11= "","",E11)</f>
        <v>Prima Agri PT a.s.</v>
      </c>
      <c r="AI49" s="21" t="s">
        <v>30</v>
      </c>
      <c r="AM49" s="178" t="str">
        <f>IF(E17="","",E17)</f>
        <v xml:space="preserve"> </v>
      </c>
      <c r="AN49" s="179"/>
      <c r="AO49" s="179"/>
      <c r="AP49" s="179"/>
      <c r="AR49" s="24"/>
      <c r="AS49" s="180" t="s">
        <v>48</v>
      </c>
      <c r="AT49" s="181"/>
      <c r="AU49" s="42"/>
      <c r="AV49" s="42"/>
      <c r="AW49" s="42"/>
      <c r="AX49" s="42"/>
      <c r="AY49" s="42"/>
      <c r="AZ49" s="42"/>
      <c r="BA49" s="42"/>
      <c r="BB49" s="42"/>
      <c r="BC49" s="42"/>
      <c r="BD49" s="43"/>
    </row>
    <row r="50" spans="1:91" s="1" customFormat="1" ht="13.7" customHeight="1">
      <c r="B50" s="24"/>
      <c r="C50" s="21" t="s">
        <v>28</v>
      </c>
      <c r="L50" s="1" t="str">
        <f>IF(E14="","",E14)</f>
        <v xml:space="preserve"> </v>
      </c>
      <c r="AI50" s="21" t="s">
        <v>32</v>
      </c>
      <c r="AM50" s="178" t="str">
        <f>IF(E20="","",E20)</f>
        <v xml:space="preserve"> </v>
      </c>
      <c r="AN50" s="179"/>
      <c r="AO50" s="179"/>
      <c r="AP50" s="179"/>
      <c r="AR50" s="24"/>
      <c r="AS50" s="182"/>
      <c r="AT50" s="183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1:91" s="1" customFormat="1" ht="10.9" customHeight="1">
      <c r="B51" s="24"/>
      <c r="AR51" s="24"/>
      <c r="AS51" s="182"/>
      <c r="AT51" s="183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1:91" s="1" customFormat="1" ht="29.25" customHeight="1">
      <c r="B52" s="24"/>
      <c r="C52" s="170" t="s">
        <v>49</v>
      </c>
      <c r="D52" s="150"/>
      <c r="E52" s="150"/>
      <c r="F52" s="150"/>
      <c r="G52" s="150"/>
      <c r="H52" s="47"/>
      <c r="I52" s="149" t="s">
        <v>50</v>
      </c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76" t="s">
        <v>51</v>
      </c>
      <c r="AH52" s="150"/>
      <c r="AI52" s="150"/>
      <c r="AJ52" s="150"/>
      <c r="AK52" s="150"/>
      <c r="AL52" s="150"/>
      <c r="AM52" s="150"/>
      <c r="AN52" s="149" t="s">
        <v>52</v>
      </c>
      <c r="AO52" s="150"/>
      <c r="AP52" s="151"/>
      <c r="AQ52" s="48" t="s">
        <v>53</v>
      </c>
      <c r="AR52" s="24"/>
      <c r="AS52" s="49" t="s">
        <v>54</v>
      </c>
      <c r="AT52" s="50" t="s">
        <v>55</v>
      </c>
      <c r="AU52" s="50" t="s">
        <v>56</v>
      </c>
      <c r="AV52" s="50" t="s">
        <v>57</v>
      </c>
      <c r="AW52" s="50" t="s">
        <v>58</v>
      </c>
      <c r="AX52" s="50" t="s">
        <v>59</v>
      </c>
      <c r="AY52" s="50" t="s">
        <v>60</v>
      </c>
      <c r="AZ52" s="50" t="s">
        <v>61</v>
      </c>
      <c r="BA52" s="50" t="s">
        <v>62</v>
      </c>
      <c r="BB52" s="50" t="s">
        <v>63</v>
      </c>
      <c r="BC52" s="50" t="s">
        <v>64</v>
      </c>
      <c r="BD52" s="51" t="s">
        <v>65</v>
      </c>
    </row>
    <row r="53" spans="1:91" s="1" customFormat="1" ht="10.9" customHeight="1">
      <c r="B53" s="24"/>
      <c r="AR53" s="24"/>
      <c r="AS53" s="5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3"/>
    </row>
    <row r="54" spans="1:91" s="4" customFormat="1" ht="32.450000000000003" customHeight="1">
      <c r="B54" s="53"/>
      <c r="C54" s="54" t="s">
        <v>66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84">
        <f>ROUND(AG55+AG60,2)</f>
        <v>0</v>
      </c>
      <c r="AH54" s="184"/>
      <c r="AI54" s="184"/>
      <c r="AJ54" s="184"/>
      <c r="AK54" s="184"/>
      <c r="AL54" s="184"/>
      <c r="AM54" s="184"/>
      <c r="AN54" s="154">
        <f>AN55+AN60</f>
        <v>0</v>
      </c>
      <c r="AO54" s="154"/>
      <c r="AP54" s="154"/>
      <c r="AQ54" s="57" t="s">
        <v>1</v>
      </c>
      <c r="AR54" s="53"/>
      <c r="AS54" s="58" t="e">
        <f>ROUND(AS55+AS60+#REF!,2)</f>
        <v>#REF!</v>
      </c>
      <c r="AT54" s="59" t="e">
        <f t="shared" ref="AT54:AT61" si="0">ROUND(SUM(AV54:AW54),2)</f>
        <v>#REF!</v>
      </c>
      <c r="AU54" s="60" t="e">
        <f>ROUND(AU55+AU60+#REF!,5)</f>
        <v>#REF!</v>
      </c>
      <c r="AV54" s="59" t="e">
        <f>ROUND(AZ54*L29,2)</f>
        <v>#REF!</v>
      </c>
      <c r="AW54" s="59" t="e">
        <f>ROUND(BA54*L30,2)</f>
        <v>#REF!</v>
      </c>
      <c r="AX54" s="59" t="e">
        <f>ROUND(BB54*L29,2)</f>
        <v>#REF!</v>
      </c>
      <c r="AY54" s="59" t="e">
        <f>ROUND(BC54*L30,2)</f>
        <v>#REF!</v>
      </c>
      <c r="AZ54" s="59" t="e">
        <f>ROUND(AZ55+AZ60+#REF!,2)</f>
        <v>#REF!</v>
      </c>
      <c r="BA54" s="59" t="e">
        <f>ROUND(BA55+BA60+#REF!,2)</f>
        <v>#REF!</v>
      </c>
      <c r="BB54" s="59" t="e">
        <f>ROUND(BB55+BB60+#REF!,2)</f>
        <v>#REF!</v>
      </c>
      <c r="BC54" s="59" t="e">
        <f>ROUND(BC55+BC60+#REF!,2)</f>
        <v>#REF!</v>
      </c>
      <c r="BD54" s="61" t="e">
        <f>ROUND(BD55+BD60+#REF!,2)</f>
        <v>#REF!</v>
      </c>
      <c r="BS54" s="62" t="s">
        <v>67</v>
      </c>
      <c r="BT54" s="62" t="s">
        <v>68</v>
      </c>
      <c r="BU54" s="63" t="s">
        <v>69</v>
      </c>
      <c r="BV54" s="62" t="s">
        <v>70</v>
      </c>
      <c r="BW54" s="62" t="s">
        <v>4</v>
      </c>
      <c r="BX54" s="62" t="s">
        <v>71</v>
      </c>
      <c r="CL54" s="62" t="s">
        <v>1</v>
      </c>
    </row>
    <row r="55" spans="1:91" s="5" customFormat="1" ht="16.5" customHeight="1">
      <c r="B55" s="64"/>
      <c r="C55" s="65"/>
      <c r="D55" s="171" t="s">
        <v>72</v>
      </c>
      <c r="E55" s="171"/>
      <c r="F55" s="171"/>
      <c r="G55" s="171"/>
      <c r="H55" s="171"/>
      <c r="I55" s="66"/>
      <c r="J55" s="171" t="s">
        <v>73</v>
      </c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7">
        <f>ROUND(SUM(AG56:AG59),2)</f>
        <v>0</v>
      </c>
      <c r="AH55" s="148"/>
      <c r="AI55" s="148"/>
      <c r="AJ55" s="148"/>
      <c r="AK55" s="148"/>
      <c r="AL55" s="148"/>
      <c r="AM55" s="148"/>
      <c r="AN55" s="147">
        <f t="shared" ref="AN55:AN61" si="1">SUM(AG55,AT55)</f>
        <v>0</v>
      </c>
      <c r="AO55" s="148"/>
      <c r="AP55" s="148"/>
      <c r="AQ55" s="67" t="s">
        <v>74</v>
      </c>
      <c r="AR55" s="64"/>
      <c r="AS55" s="68">
        <f>ROUND(SUM(AS56:AS59),2)</f>
        <v>0</v>
      </c>
      <c r="AT55" s="69">
        <f t="shared" si="0"/>
        <v>0</v>
      </c>
      <c r="AU55" s="70">
        <f>ROUND(SUM(AU56:AU59),5)</f>
        <v>5769.277</v>
      </c>
      <c r="AV55" s="69">
        <f>ROUND(AZ55*L29,2)</f>
        <v>0</v>
      </c>
      <c r="AW55" s="69">
        <f>ROUND(BA55*L30,2)</f>
        <v>0</v>
      </c>
      <c r="AX55" s="69">
        <f>ROUND(BB55*L29,2)</f>
        <v>0</v>
      </c>
      <c r="AY55" s="69">
        <f>ROUND(BC55*L30,2)</f>
        <v>0</v>
      </c>
      <c r="AZ55" s="69">
        <f>ROUND(SUM(AZ56:AZ59),2)</f>
        <v>0</v>
      </c>
      <c r="BA55" s="69">
        <f>ROUND(SUM(BA56:BA59),2)</f>
        <v>0</v>
      </c>
      <c r="BB55" s="69">
        <f>ROUND(SUM(BB56:BB59),2)</f>
        <v>0</v>
      </c>
      <c r="BC55" s="69">
        <f>ROUND(SUM(BC56:BC59),2)</f>
        <v>0</v>
      </c>
      <c r="BD55" s="71">
        <f>ROUND(SUM(BD56:BD59),2)</f>
        <v>0</v>
      </c>
      <c r="BS55" s="72" t="s">
        <v>67</v>
      </c>
      <c r="BT55" s="72" t="s">
        <v>75</v>
      </c>
      <c r="BU55" s="72" t="s">
        <v>69</v>
      </c>
      <c r="BV55" s="72" t="s">
        <v>70</v>
      </c>
      <c r="BW55" s="72" t="s">
        <v>76</v>
      </c>
      <c r="BX55" s="72" t="s">
        <v>4</v>
      </c>
      <c r="CL55" s="72" t="s">
        <v>1</v>
      </c>
      <c r="CM55" s="72" t="s">
        <v>77</v>
      </c>
    </row>
    <row r="56" spans="1:91" s="6" customFormat="1" ht="16.5" customHeight="1">
      <c r="A56" s="73" t="s">
        <v>78</v>
      </c>
      <c r="B56" s="74"/>
      <c r="C56" s="9"/>
      <c r="D56" s="9"/>
      <c r="E56" s="172" t="s">
        <v>79</v>
      </c>
      <c r="F56" s="172"/>
      <c r="G56" s="172"/>
      <c r="H56" s="172"/>
      <c r="I56" s="172"/>
      <c r="J56" s="9"/>
      <c r="K56" s="172" t="s">
        <v>80</v>
      </c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52">
        <f>'SO 01-1 - Stavební náklady'!J32</f>
        <v>0</v>
      </c>
      <c r="AH56" s="153"/>
      <c r="AI56" s="153"/>
      <c r="AJ56" s="153"/>
      <c r="AK56" s="153"/>
      <c r="AL56" s="153"/>
      <c r="AM56" s="153"/>
      <c r="AN56" s="152">
        <f t="shared" si="1"/>
        <v>0</v>
      </c>
      <c r="AO56" s="153"/>
      <c r="AP56" s="153"/>
      <c r="AQ56" s="75" t="s">
        <v>81</v>
      </c>
      <c r="AR56" s="74"/>
      <c r="AS56" s="76">
        <v>0</v>
      </c>
      <c r="AT56" s="77">
        <f t="shared" si="0"/>
        <v>0</v>
      </c>
      <c r="AU56" s="78">
        <f>'SO 01-1 - Stavební náklady'!P101</f>
        <v>5769.2769969999999</v>
      </c>
      <c r="AV56" s="77">
        <f>'SO 01-1 - Stavební náklady'!J35</f>
        <v>0</v>
      </c>
      <c r="AW56" s="77">
        <f>'SO 01-1 - Stavební náklady'!J36</f>
        <v>0</v>
      </c>
      <c r="AX56" s="77">
        <f>'SO 01-1 - Stavební náklady'!J37</f>
        <v>0</v>
      </c>
      <c r="AY56" s="77">
        <f>'SO 01-1 - Stavební náklady'!J38</f>
        <v>0</v>
      </c>
      <c r="AZ56" s="77">
        <f>'SO 01-1 - Stavební náklady'!F35</f>
        <v>0</v>
      </c>
      <c r="BA56" s="77">
        <f>'SO 01-1 - Stavební náklady'!F36</f>
        <v>0</v>
      </c>
      <c r="BB56" s="77">
        <f>'SO 01-1 - Stavební náklady'!F37</f>
        <v>0</v>
      </c>
      <c r="BC56" s="77">
        <f>'SO 01-1 - Stavební náklady'!F38</f>
        <v>0</v>
      </c>
      <c r="BD56" s="79">
        <f>'SO 01-1 - Stavební náklady'!F39</f>
        <v>0</v>
      </c>
      <c r="BT56" s="80" t="s">
        <v>77</v>
      </c>
      <c r="BV56" s="80" t="s">
        <v>70</v>
      </c>
      <c r="BW56" s="80" t="s">
        <v>82</v>
      </c>
      <c r="BX56" s="80" t="s">
        <v>76</v>
      </c>
      <c r="CL56" s="80" t="s">
        <v>1</v>
      </c>
    </row>
    <row r="57" spans="1:91" s="6" customFormat="1" ht="16.5" customHeight="1">
      <c r="A57" s="73" t="s">
        <v>78</v>
      </c>
      <c r="B57" s="74"/>
      <c r="C57" s="9"/>
      <c r="D57" s="9"/>
      <c r="E57" s="172" t="s">
        <v>83</v>
      </c>
      <c r="F57" s="172"/>
      <c r="G57" s="172"/>
      <c r="H57" s="172"/>
      <c r="I57" s="172"/>
      <c r="J57" s="9"/>
      <c r="K57" s="172" t="s">
        <v>84</v>
      </c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52">
        <f>'SO 01-2 - Technologie hra...'!J32</f>
        <v>0</v>
      </c>
      <c r="AH57" s="153"/>
      <c r="AI57" s="153"/>
      <c r="AJ57" s="153"/>
      <c r="AK57" s="153"/>
      <c r="AL57" s="153"/>
      <c r="AM57" s="153"/>
      <c r="AN57" s="152">
        <f t="shared" si="1"/>
        <v>0</v>
      </c>
      <c r="AO57" s="153"/>
      <c r="AP57" s="153"/>
      <c r="AQ57" s="75" t="s">
        <v>81</v>
      </c>
      <c r="AR57" s="74"/>
      <c r="AS57" s="76">
        <v>0</v>
      </c>
      <c r="AT57" s="77">
        <f t="shared" si="0"/>
        <v>0</v>
      </c>
      <c r="AU57" s="78">
        <f>'SO 01-2 - Technologie hra...'!P93</f>
        <v>0</v>
      </c>
      <c r="AV57" s="77">
        <f>'SO 01-2 - Technologie hra...'!J35</f>
        <v>0</v>
      </c>
      <c r="AW57" s="77">
        <f>'SO 01-2 - Technologie hra...'!J36</f>
        <v>0</v>
      </c>
      <c r="AX57" s="77">
        <f>'SO 01-2 - Technologie hra...'!J37</f>
        <v>0</v>
      </c>
      <c r="AY57" s="77">
        <f>'SO 01-2 - Technologie hra...'!J38</f>
        <v>0</v>
      </c>
      <c r="AZ57" s="77">
        <f>'SO 01-2 - Technologie hra...'!F35</f>
        <v>0</v>
      </c>
      <c r="BA57" s="77">
        <f>'SO 01-2 - Technologie hra...'!F36</f>
        <v>0</v>
      </c>
      <c r="BB57" s="77">
        <f>'SO 01-2 - Technologie hra...'!F37</f>
        <v>0</v>
      </c>
      <c r="BC57" s="77">
        <f>'SO 01-2 - Technologie hra...'!F38</f>
        <v>0</v>
      </c>
      <c r="BD57" s="79">
        <f>'SO 01-2 - Technologie hra...'!F39</f>
        <v>0</v>
      </c>
      <c r="BT57" s="80" t="s">
        <v>77</v>
      </c>
      <c r="BV57" s="80" t="s">
        <v>70</v>
      </c>
      <c r="BW57" s="80" t="s">
        <v>85</v>
      </c>
      <c r="BX57" s="80" t="s">
        <v>76</v>
      </c>
      <c r="CL57" s="80" t="s">
        <v>1</v>
      </c>
    </row>
    <row r="58" spans="1:91" s="6" customFormat="1" ht="16.5" customHeight="1">
      <c r="A58" s="73" t="s">
        <v>78</v>
      </c>
      <c r="B58" s="74"/>
      <c r="C58" s="9"/>
      <c r="D58" s="9"/>
      <c r="E58" s="172" t="s">
        <v>86</v>
      </c>
      <c r="F58" s="172"/>
      <c r="G58" s="172"/>
      <c r="H58" s="172"/>
      <c r="I58" s="172"/>
      <c r="J58" s="9"/>
      <c r="K58" s="172" t="s">
        <v>87</v>
      </c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52">
        <f>'SO 01-3 - Elektroinstalce'!J32</f>
        <v>0</v>
      </c>
      <c r="AH58" s="153"/>
      <c r="AI58" s="153"/>
      <c r="AJ58" s="153"/>
      <c r="AK58" s="153"/>
      <c r="AL58" s="153"/>
      <c r="AM58" s="153"/>
      <c r="AN58" s="152">
        <f t="shared" si="1"/>
        <v>0</v>
      </c>
      <c r="AO58" s="153"/>
      <c r="AP58" s="153"/>
      <c r="AQ58" s="75" t="s">
        <v>81</v>
      </c>
      <c r="AR58" s="74"/>
      <c r="AS58" s="76">
        <v>0</v>
      </c>
      <c r="AT58" s="77">
        <f t="shared" si="0"/>
        <v>0</v>
      </c>
      <c r="AU58" s="78">
        <f>'SO 01-3 - Elektroinstalce'!P87</f>
        <v>0</v>
      </c>
      <c r="AV58" s="77">
        <f>'SO 01-3 - Elektroinstalce'!J35</f>
        <v>0</v>
      </c>
      <c r="AW58" s="77">
        <f>'SO 01-3 - Elektroinstalce'!J36</f>
        <v>0</v>
      </c>
      <c r="AX58" s="77">
        <f>'SO 01-3 - Elektroinstalce'!J37</f>
        <v>0</v>
      </c>
      <c r="AY58" s="77">
        <f>'SO 01-3 - Elektroinstalce'!J38</f>
        <v>0</v>
      </c>
      <c r="AZ58" s="77">
        <f>'SO 01-3 - Elektroinstalce'!F35</f>
        <v>0</v>
      </c>
      <c r="BA58" s="77">
        <f>'SO 01-3 - Elektroinstalce'!F36</f>
        <v>0</v>
      </c>
      <c r="BB58" s="77">
        <f>'SO 01-3 - Elektroinstalce'!F37</f>
        <v>0</v>
      </c>
      <c r="BC58" s="77">
        <f>'SO 01-3 - Elektroinstalce'!F38</f>
        <v>0</v>
      </c>
      <c r="BD58" s="79">
        <f>'SO 01-3 - Elektroinstalce'!F39</f>
        <v>0</v>
      </c>
      <c r="BT58" s="80" t="s">
        <v>77</v>
      </c>
      <c r="BV58" s="80" t="s">
        <v>70</v>
      </c>
      <c r="BW58" s="80" t="s">
        <v>88</v>
      </c>
      <c r="BX58" s="80" t="s">
        <v>76</v>
      </c>
      <c r="CL58" s="80" t="s">
        <v>1</v>
      </c>
    </row>
    <row r="59" spans="1:91" s="6" customFormat="1" ht="16.5" customHeight="1">
      <c r="A59" s="73" t="s">
        <v>78</v>
      </c>
      <c r="B59" s="74"/>
      <c r="C59" s="9"/>
      <c r="D59" s="9"/>
      <c r="E59" s="172" t="s">
        <v>89</v>
      </c>
      <c r="F59" s="172"/>
      <c r="G59" s="172"/>
      <c r="H59" s="172"/>
      <c r="I59" s="172"/>
      <c r="J59" s="9"/>
      <c r="K59" s="172" t="s">
        <v>90</v>
      </c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52">
        <f>'SO 01-4 - Hromosvod a uze...'!J32</f>
        <v>0</v>
      </c>
      <c r="AH59" s="153"/>
      <c r="AI59" s="153"/>
      <c r="AJ59" s="153"/>
      <c r="AK59" s="153"/>
      <c r="AL59" s="153"/>
      <c r="AM59" s="153"/>
      <c r="AN59" s="152">
        <f t="shared" si="1"/>
        <v>0</v>
      </c>
      <c r="AO59" s="153"/>
      <c r="AP59" s="153"/>
      <c r="AQ59" s="75" t="s">
        <v>81</v>
      </c>
      <c r="AR59" s="74"/>
      <c r="AS59" s="76">
        <v>0</v>
      </c>
      <c r="AT59" s="77">
        <f t="shared" si="0"/>
        <v>0</v>
      </c>
      <c r="AU59" s="78">
        <f>'SO 01-4 - Hromosvod a uze...'!P87</f>
        <v>0</v>
      </c>
      <c r="AV59" s="77">
        <f>'SO 01-4 - Hromosvod a uze...'!J35</f>
        <v>0</v>
      </c>
      <c r="AW59" s="77">
        <f>'SO 01-4 - Hromosvod a uze...'!J36</f>
        <v>0</v>
      </c>
      <c r="AX59" s="77">
        <f>'SO 01-4 - Hromosvod a uze...'!J37</f>
        <v>0</v>
      </c>
      <c r="AY59" s="77">
        <f>'SO 01-4 - Hromosvod a uze...'!J38</f>
        <v>0</v>
      </c>
      <c r="AZ59" s="77">
        <f>'SO 01-4 - Hromosvod a uze...'!F35</f>
        <v>0</v>
      </c>
      <c r="BA59" s="77">
        <f>'SO 01-4 - Hromosvod a uze...'!F36</f>
        <v>0</v>
      </c>
      <c r="BB59" s="77">
        <f>'SO 01-4 - Hromosvod a uze...'!F37</f>
        <v>0</v>
      </c>
      <c r="BC59" s="77">
        <f>'SO 01-4 - Hromosvod a uze...'!F38</f>
        <v>0</v>
      </c>
      <c r="BD59" s="79">
        <f>'SO 01-4 - Hromosvod a uze...'!F39</f>
        <v>0</v>
      </c>
      <c r="BT59" s="80" t="s">
        <v>77</v>
      </c>
      <c r="BV59" s="80" t="s">
        <v>70</v>
      </c>
      <c r="BW59" s="80" t="s">
        <v>91</v>
      </c>
      <c r="BX59" s="80" t="s">
        <v>76</v>
      </c>
      <c r="CL59" s="80" t="s">
        <v>1</v>
      </c>
    </row>
    <row r="60" spans="1:91" s="5" customFormat="1" ht="16.5" customHeight="1">
      <c r="B60" s="64"/>
      <c r="C60" s="65"/>
      <c r="D60" s="171" t="s">
        <v>92</v>
      </c>
      <c r="E60" s="171"/>
      <c r="F60" s="171"/>
      <c r="G60" s="171"/>
      <c r="H60" s="171"/>
      <c r="I60" s="66"/>
      <c r="J60" s="171" t="s">
        <v>93</v>
      </c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7">
        <f>ROUND(AG61,2)</f>
        <v>0</v>
      </c>
      <c r="AH60" s="148"/>
      <c r="AI60" s="148"/>
      <c r="AJ60" s="148"/>
      <c r="AK60" s="148"/>
      <c r="AL60" s="148"/>
      <c r="AM60" s="148"/>
      <c r="AN60" s="147">
        <f t="shared" si="1"/>
        <v>0</v>
      </c>
      <c r="AO60" s="148"/>
      <c r="AP60" s="148"/>
      <c r="AQ60" s="67" t="s">
        <v>74</v>
      </c>
      <c r="AR60" s="64"/>
      <c r="AS60" s="68">
        <f>ROUND(AS61,2)</f>
        <v>0</v>
      </c>
      <c r="AT60" s="69">
        <f t="shared" si="0"/>
        <v>0</v>
      </c>
      <c r="AU60" s="70">
        <f>ROUND(AU61,5)</f>
        <v>482.69135999999997</v>
      </c>
      <c r="AV60" s="69">
        <f>ROUND(AZ60*L29,2)</f>
        <v>0</v>
      </c>
      <c r="AW60" s="69">
        <f>ROUND(BA60*L30,2)</f>
        <v>0</v>
      </c>
      <c r="AX60" s="69">
        <f>ROUND(BB60*L29,2)</f>
        <v>0</v>
      </c>
      <c r="AY60" s="69">
        <f>ROUND(BC60*L30,2)</f>
        <v>0</v>
      </c>
      <c r="AZ60" s="69">
        <f>ROUND(AZ61,2)</f>
        <v>0</v>
      </c>
      <c r="BA60" s="69">
        <f>ROUND(BA61,2)</f>
        <v>0</v>
      </c>
      <c r="BB60" s="69">
        <f>ROUND(BB61,2)</f>
        <v>0</v>
      </c>
      <c r="BC60" s="69">
        <f>ROUND(BC61,2)</f>
        <v>0</v>
      </c>
      <c r="BD60" s="71">
        <f>ROUND(BD61,2)</f>
        <v>0</v>
      </c>
      <c r="BS60" s="72" t="s">
        <v>67</v>
      </c>
      <c r="BT60" s="72" t="s">
        <v>75</v>
      </c>
      <c r="BU60" s="72" t="s">
        <v>69</v>
      </c>
      <c r="BV60" s="72" t="s">
        <v>70</v>
      </c>
      <c r="BW60" s="72" t="s">
        <v>94</v>
      </c>
      <c r="BX60" s="72" t="s">
        <v>4</v>
      </c>
      <c r="CL60" s="72" t="s">
        <v>1</v>
      </c>
      <c r="CM60" s="72" t="s">
        <v>77</v>
      </c>
    </row>
    <row r="61" spans="1:91" s="6" customFormat="1" ht="16.5" customHeight="1">
      <c r="A61" s="73" t="s">
        <v>78</v>
      </c>
      <c r="B61" s="74"/>
      <c r="C61" s="9"/>
      <c r="D61" s="9"/>
      <c r="E61" s="172" t="s">
        <v>95</v>
      </c>
      <c r="F61" s="172"/>
      <c r="G61" s="172"/>
      <c r="H61" s="172"/>
      <c r="I61" s="172"/>
      <c r="J61" s="9"/>
      <c r="K61" s="172" t="s">
        <v>80</v>
      </c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52">
        <f>'SO 02-1 - Stavební náklady'!J32</f>
        <v>0</v>
      </c>
      <c r="AH61" s="153"/>
      <c r="AI61" s="153"/>
      <c r="AJ61" s="153"/>
      <c r="AK61" s="153"/>
      <c r="AL61" s="153"/>
      <c r="AM61" s="153"/>
      <c r="AN61" s="152">
        <f t="shared" si="1"/>
        <v>0</v>
      </c>
      <c r="AO61" s="153"/>
      <c r="AP61" s="153"/>
      <c r="AQ61" s="75" t="s">
        <v>81</v>
      </c>
      <c r="AR61" s="74"/>
      <c r="AS61" s="76">
        <v>0</v>
      </c>
      <c r="AT61" s="77">
        <f t="shared" si="0"/>
        <v>0</v>
      </c>
      <c r="AU61" s="78">
        <f>'SO 02-1 - Stavební náklady'!P91</f>
        <v>482.69135799999998</v>
      </c>
      <c r="AV61" s="77">
        <f>'SO 02-1 - Stavební náklady'!J35</f>
        <v>0</v>
      </c>
      <c r="AW61" s="77">
        <f>'SO 02-1 - Stavební náklady'!J36</f>
        <v>0</v>
      </c>
      <c r="AX61" s="77">
        <f>'SO 02-1 - Stavební náklady'!J37</f>
        <v>0</v>
      </c>
      <c r="AY61" s="77">
        <f>'SO 02-1 - Stavební náklady'!J38</f>
        <v>0</v>
      </c>
      <c r="AZ61" s="77">
        <f>'SO 02-1 - Stavební náklady'!F35</f>
        <v>0</v>
      </c>
      <c r="BA61" s="77">
        <f>'SO 02-1 - Stavební náklady'!F36</f>
        <v>0</v>
      </c>
      <c r="BB61" s="77">
        <f>'SO 02-1 - Stavební náklady'!F37</f>
        <v>0</v>
      </c>
      <c r="BC61" s="77">
        <f>'SO 02-1 - Stavební náklady'!F38</f>
        <v>0</v>
      </c>
      <c r="BD61" s="79">
        <f>'SO 02-1 - Stavební náklady'!F39</f>
        <v>0</v>
      </c>
      <c r="BT61" s="80" t="s">
        <v>77</v>
      </c>
      <c r="BV61" s="80" t="s">
        <v>70</v>
      </c>
      <c r="BW61" s="80" t="s">
        <v>96</v>
      </c>
      <c r="BX61" s="80" t="s">
        <v>94</v>
      </c>
      <c r="CL61" s="80" t="s">
        <v>1</v>
      </c>
    </row>
    <row r="62" spans="1:91" s="1" customFormat="1" ht="30" customHeight="1">
      <c r="B62" s="24"/>
      <c r="AR62" s="24"/>
    </row>
    <row r="63" spans="1:91" s="1" customFormat="1" ht="6.95" customHeight="1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24"/>
    </row>
  </sheetData>
  <mergeCells count="64">
    <mergeCell ref="J60:AF60"/>
    <mergeCell ref="K61:AF61"/>
    <mergeCell ref="K56:AF56"/>
    <mergeCell ref="K57:AF57"/>
    <mergeCell ref="E61:I61"/>
    <mergeCell ref="K58:AF58"/>
    <mergeCell ref="K59:AF59"/>
    <mergeCell ref="D60:H60"/>
    <mergeCell ref="E59:I59"/>
    <mergeCell ref="AS49:AT51"/>
    <mergeCell ref="AM50:AP50"/>
    <mergeCell ref="AG55:AM55"/>
    <mergeCell ref="AG56:AM56"/>
    <mergeCell ref="AG54:AM54"/>
    <mergeCell ref="AG57:AM57"/>
    <mergeCell ref="AG58:AM58"/>
    <mergeCell ref="AG59:AM59"/>
    <mergeCell ref="AG60:AM60"/>
    <mergeCell ref="AG61:AM61"/>
    <mergeCell ref="L45:AO45"/>
    <mergeCell ref="AM47:AN47"/>
    <mergeCell ref="I52:AF52"/>
    <mergeCell ref="AG52:AM52"/>
    <mergeCell ref="J55:AF55"/>
    <mergeCell ref="AM49:AP49"/>
    <mergeCell ref="C52:G52"/>
    <mergeCell ref="D55:H55"/>
    <mergeCell ref="E56:I56"/>
    <mergeCell ref="E57:I57"/>
    <mergeCell ref="E58:I58"/>
    <mergeCell ref="W30:AE30"/>
    <mergeCell ref="W31:AE31"/>
    <mergeCell ref="W33:AE33"/>
    <mergeCell ref="X35:AB35"/>
    <mergeCell ref="AK35:AO35"/>
    <mergeCell ref="AR2:BE2"/>
    <mergeCell ref="E23:AN23"/>
    <mergeCell ref="AK26:AO26"/>
    <mergeCell ref="L28:P28"/>
    <mergeCell ref="W28:AE28"/>
    <mergeCell ref="AK28:AO28"/>
    <mergeCell ref="AN61:AP61"/>
    <mergeCell ref="AN54:AP5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AN60:AP60"/>
    <mergeCell ref="AN52:AP52"/>
    <mergeCell ref="AN55:AP55"/>
    <mergeCell ref="AN56:AP56"/>
    <mergeCell ref="AN57:AP57"/>
    <mergeCell ref="AN58:AP58"/>
    <mergeCell ref="AN59:AP59"/>
  </mergeCells>
  <hyperlinks>
    <hyperlink ref="A56" location="'SO 01-1 - Stavební náklady'!C2" display="/" xr:uid="{00000000-0004-0000-0000-000000000000}"/>
    <hyperlink ref="A57" location="'SO 01-2 - Technologie hra...'!C2" display="/" xr:uid="{00000000-0004-0000-0000-000001000000}"/>
    <hyperlink ref="A58" location="'SO 01-3 - Elektroinstalce'!C2" display="/" xr:uid="{00000000-0004-0000-0000-000002000000}"/>
    <hyperlink ref="A59" location="'SO 01-4 - Hromosvod a uze...'!C2" display="/" xr:uid="{00000000-0004-0000-0000-000003000000}"/>
    <hyperlink ref="A61" location="'SO 02-1 - Stavební náklady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8"/>
  <sheetViews>
    <sheetView showGridLines="0" topLeftCell="A27" workbookViewId="0">
      <selection activeCell="E42" sqref="E4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1"/>
    </row>
    <row r="2" spans="1:46" ht="36.950000000000003" customHeight="1">
      <c r="L2" s="161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82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1:46" ht="24.95" customHeight="1">
      <c r="B4" s="16"/>
      <c r="D4" s="17" t="s">
        <v>97</v>
      </c>
      <c r="L4" s="16"/>
      <c r="M4" s="18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1" t="s">
        <v>14</v>
      </c>
      <c r="L6" s="16"/>
    </row>
    <row r="7" spans="1:46" ht="16.5" customHeight="1">
      <c r="B7" s="16"/>
      <c r="E7" s="185" t="str">
        <f>'Rekapitulace stavby'!K6</f>
        <v>Modernizace farmy - Prima Agri PT a.s.  -  Novostavba OMD</v>
      </c>
      <c r="F7" s="186"/>
      <c r="G7" s="186"/>
      <c r="H7" s="186"/>
      <c r="L7" s="16"/>
    </row>
    <row r="8" spans="1:46" ht="12" customHeight="1">
      <c r="B8" s="16"/>
      <c r="D8" s="21" t="s">
        <v>98</v>
      </c>
      <c r="L8" s="16"/>
    </row>
    <row r="9" spans="1:46" s="1" customFormat="1" ht="16.5" customHeight="1">
      <c r="B9" s="24"/>
      <c r="E9" s="185" t="s">
        <v>99</v>
      </c>
      <c r="F9" s="179"/>
      <c r="G9" s="179"/>
      <c r="H9" s="179"/>
      <c r="L9" s="24"/>
    </row>
    <row r="10" spans="1:46" s="1" customFormat="1" ht="12" customHeight="1">
      <c r="B10" s="24"/>
      <c r="D10" s="21" t="s">
        <v>100</v>
      </c>
      <c r="L10" s="24"/>
    </row>
    <row r="11" spans="1:46" s="1" customFormat="1" ht="36.950000000000003" customHeight="1">
      <c r="B11" s="24"/>
      <c r="E11" s="173" t="s">
        <v>101</v>
      </c>
      <c r="F11" s="179"/>
      <c r="G11" s="179"/>
      <c r="H11" s="179"/>
      <c r="L11" s="24"/>
    </row>
    <row r="12" spans="1:46" s="1" customFormat="1">
      <c r="B12" s="24"/>
      <c r="L12" s="24"/>
    </row>
    <row r="13" spans="1:46" s="1" customFormat="1" ht="12" customHeight="1">
      <c r="B13" s="24"/>
      <c r="D13" s="21" t="s">
        <v>16</v>
      </c>
      <c r="F13" s="13" t="s">
        <v>1</v>
      </c>
      <c r="I13" s="21" t="s">
        <v>17</v>
      </c>
      <c r="J13" s="13" t="s">
        <v>1</v>
      </c>
      <c r="L13" s="24"/>
    </row>
    <row r="14" spans="1:46" s="1" customFormat="1" ht="12" customHeight="1">
      <c r="B14" s="24"/>
      <c r="D14" s="21" t="s">
        <v>18</v>
      </c>
      <c r="F14" s="13" t="s">
        <v>19</v>
      </c>
      <c r="I14" s="21" t="s">
        <v>20</v>
      </c>
      <c r="J14" s="41"/>
      <c r="L14" s="24"/>
    </row>
    <row r="15" spans="1:46" s="1" customFormat="1" ht="10.9" customHeight="1">
      <c r="B15" s="24"/>
      <c r="L15" s="24"/>
    </row>
    <row r="16" spans="1:46" s="1" customFormat="1" ht="12" customHeight="1">
      <c r="B16" s="24"/>
      <c r="D16" s="21" t="s">
        <v>22</v>
      </c>
      <c r="I16" s="21" t="s">
        <v>23</v>
      </c>
      <c r="J16" s="13" t="s">
        <v>24</v>
      </c>
      <c r="L16" s="24"/>
    </row>
    <row r="17" spans="2:12" s="1" customFormat="1" ht="18" customHeight="1">
      <c r="B17" s="24"/>
      <c r="E17" s="13" t="s">
        <v>25</v>
      </c>
      <c r="I17" s="21" t="s">
        <v>26</v>
      </c>
      <c r="J17" s="13" t="s">
        <v>27</v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28</v>
      </c>
      <c r="I19" s="21" t="s">
        <v>23</v>
      </c>
      <c r="J19" s="13" t="str">
        <f>'Rekapitulace stavby'!AN13</f>
        <v/>
      </c>
      <c r="L19" s="24"/>
    </row>
    <row r="20" spans="2:12" s="1" customFormat="1" ht="18" customHeight="1">
      <c r="B20" s="24"/>
      <c r="E20" s="155" t="str">
        <f>'Rekapitulace stavby'!E14</f>
        <v xml:space="preserve"> </v>
      </c>
      <c r="F20" s="155"/>
      <c r="G20" s="155"/>
      <c r="H20" s="155"/>
      <c r="I20" s="21" t="s">
        <v>26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30</v>
      </c>
      <c r="I22" s="21" t="s">
        <v>23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 xml:space="preserve"> </v>
      </c>
      <c r="I23" s="21" t="s">
        <v>26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32</v>
      </c>
      <c r="I25" s="21" t="s">
        <v>23</v>
      </c>
      <c r="J25" s="13" t="s">
        <v>1</v>
      </c>
      <c r="L25" s="24"/>
    </row>
    <row r="26" spans="2:12" s="1" customFormat="1" ht="18" customHeight="1">
      <c r="B26" s="24"/>
      <c r="E26" s="13"/>
      <c r="I26" s="21" t="s">
        <v>26</v>
      </c>
      <c r="J26" s="13" t="s">
        <v>1</v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33</v>
      </c>
      <c r="L28" s="24"/>
    </row>
    <row r="29" spans="2:12" s="7" customFormat="1" ht="16.5" customHeight="1">
      <c r="B29" s="82"/>
      <c r="E29" s="162" t="s">
        <v>1</v>
      </c>
      <c r="F29" s="162"/>
      <c r="G29" s="162"/>
      <c r="H29" s="162"/>
      <c r="L29" s="82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3" t="s">
        <v>34</v>
      </c>
      <c r="J32" s="56">
        <f>ROUND(J101, 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36</v>
      </c>
      <c r="I34" s="27" t="s">
        <v>35</v>
      </c>
      <c r="J34" s="27" t="s">
        <v>37</v>
      </c>
      <c r="L34" s="24"/>
    </row>
    <row r="35" spans="2:12" s="1" customFormat="1" ht="14.45" customHeight="1">
      <c r="B35" s="24"/>
      <c r="D35" s="21" t="s">
        <v>38</v>
      </c>
      <c r="E35" s="21" t="s">
        <v>39</v>
      </c>
      <c r="F35" s="84">
        <f>ROUND((SUM(BE101:BE197)),  2)</f>
        <v>0</v>
      </c>
      <c r="I35" s="29">
        <v>0.21</v>
      </c>
      <c r="J35" s="84">
        <f>ROUND(((SUM(BE101:BE197))*I35),  2)</f>
        <v>0</v>
      </c>
      <c r="L35" s="24"/>
    </row>
    <row r="36" spans="2:12" s="1" customFormat="1" ht="14.45" customHeight="1">
      <c r="B36" s="24"/>
      <c r="E36" s="21" t="s">
        <v>40</v>
      </c>
      <c r="F36" s="84">
        <f>ROUND((SUM(BF101:BF197)),  2)</f>
        <v>0</v>
      </c>
      <c r="I36" s="29">
        <v>0.15</v>
      </c>
      <c r="J36" s="84">
        <f>ROUND(((SUM(BF101:BF197))*I36),  2)</f>
        <v>0</v>
      </c>
      <c r="L36" s="24"/>
    </row>
    <row r="37" spans="2:12" s="1" customFormat="1" ht="14.45" hidden="1" customHeight="1">
      <c r="B37" s="24"/>
      <c r="E37" s="21" t="s">
        <v>41</v>
      </c>
      <c r="F37" s="84">
        <f>ROUND((SUM(BG101:BG197)),  2)</f>
        <v>0</v>
      </c>
      <c r="I37" s="29">
        <v>0.21</v>
      </c>
      <c r="J37" s="84">
        <f>0</f>
        <v>0</v>
      </c>
      <c r="L37" s="24"/>
    </row>
    <row r="38" spans="2:12" s="1" customFormat="1" ht="14.45" hidden="1" customHeight="1">
      <c r="B38" s="24"/>
      <c r="E38" s="21" t="s">
        <v>42</v>
      </c>
      <c r="F38" s="84">
        <f>ROUND((SUM(BH101:BH197)),  2)</f>
        <v>0</v>
      </c>
      <c r="I38" s="29">
        <v>0.15</v>
      </c>
      <c r="J38" s="84">
        <f>0</f>
        <v>0</v>
      </c>
      <c r="L38" s="24"/>
    </row>
    <row r="39" spans="2:12" s="1" customFormat="1" ht="14.45" hidden="1" customHeight="1">
      <c r="B39" s="24"/>
      <c r="E39" s="21" t="s">
        <v>43</v>
      </c>
      <c r="F39" s="84">
        <f>ROUND((SUM(BI101:BI197)),  2)</f>
        <v>0</v>
      </c>
      <c r="I39" s="29">
        <v>0</v>
      </c>
      <c r="J39" s="84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5"/>
      <c r="D41" s="86" t="s">
        <v>44</v>
      </c>
      <c r="E41" s="47"/>
      <c r="F41" s="47"/>
      <c r="G41" s="87" t="s">
        <v>45</v>
      </c>
      <c r="H41" s="88" t="s">
        <v>46</v>
      </c>
      <c r="I41" s="47"/>
      <c r="J41" s="89">
        <f>SUM(J32:J39)</f>
        <v>0</v>
      </c>
      <c r="K41" s="90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102</v>
      </c>
      <c r="L47" s="24"/>
    </row>
    <row r="48" spans="2:12" s="1" customFormat="1" ht="6.95" customHeight="1">
      <c r="B48" s="24"/>
      <c r="L48" s="24"/>
    </row>
    <row r="49" spans="2:47" s="1" customFormat="1" ht="12" customHeight="1">
      <c r="B49" s="24"/>
      <c r="C49" s="21" t="s">
        <v>14</v>
      </c>
      <c r="L49" s="24"/>
    </row>
    <row r="50" spans="2:47" s="1" customFormat="1" ht="16.5" customHeight="1">
      <c r="B50" s="24"/>
      <c r="E50" s="185" t="str">
        <f>E7</f>
        <v>Modernizace farmy - Prima Agri PT a.s.  -  Novostavba OMD</v>
      </c>
      <c r="F50" s="186"/>
      <c r="G50" s="186"/>
      <c r="H50" s="186"/>
      <c r="L50" s="24"/>
    </row>
    <row r="51" spans="2:47" ht="12" customHeight="1">
      <c r="B51" s="16"/>
      <c r="C51" s="21" t="s">
        <v>98</v>
      </c>
      <c r="L51" s="16"/>
    </row>
    <row r="52" spans="2:47" s="1" customFormat="1" ht="16.5" customHeight="1">
      <c r="B52" s="24"/>
      <c r="E52" s="185" t="s">
        <v>99</v>
      </c>
      <c r="F52" s="179"/>
      <c r="G52" s="179"/>
      <c r="H52" s="179"/>
      <c r="L52" s="24"/>
    </row>
    <row r="53" spans="2:47" s="1" customFormat="1" ht="12" customHeight="1">
      <c r="B53" s="24"/>
      <c r="C53" s="21" t="s">
        <v>100</v>
      </c>
      <c r="L53" s="24"/>
    </row>
    <row r="54" spans="2:47" s="1" customFormat="1" ht="16.5" customHeight="1">
      <c r="B54" s="24"/>
      <c r="E54" s="173" t="str">
        <f>E11</f>
        <v>SO 01-1 - Stavební náklady</v>
      </c>
      <c r="F54" s="179"/>
      <c r="G54" s="179"/>
      <c r="H54" s="179"/>
      <c r="L54" s="24"/>
    </row>
    <row r="55" spans="2:47" s="1" customFormat="1" ht="6.95" customHeight="1">
      <c r="B55" s="24"/>
      <c r="L55" s="24"/>
    </row>
    <row r="56" spans="2:47" s="1" customFormat="1" ht="12" customHeight="1">
      <c r="B56" s="24"/>
      <c r="C56" s="21" t="s">
        <v>18</v>
      </c>
      <c r="F56" s="13" t="str">
        <f>F14</f>
        <v>Nebahovy</v>
      </c>
      <c r="I56" s="21" t="s">
        <v>20</v>
      </c>
      <c r="J56" s="41" t="str">
        <f>IF(J14="","",J14)</f>
        <v/>
      </c>
      <c r="L56" s="24"/>
    </row>
    <row r="57" spans="2:47" s="1" customFormat="1" ht="6.95" customHeight="1">
      <c r="B57" s="24"/>
      <c r="L57" s="24"/>
    </row>
    <row r="58" spans="2:47" s="1" customFormat="1" ht="13.7" customHeight="1">
      <c r="B58" s="24"/>
      <c r="C58" s="21" t="s">
        <v>22</v>
      </c>
      <c r="F58" s="13" t="str">
        <f>E17</f>
        <v>Prima Agri PT a.s.</v>
      </c>
      <c r="I58" s="21" t="s">
        <v>30</v>
      </c>
      <c r="J58" s="22" t="str">
        <f>E23</f>
        <v xml:space="preserve"> </v>
      </c>
      <c r="L58" s="24"/>
    </row>
    <row r="59" spans="2:47" s="1" customFormat="1" ht="13.7" customHeight="1">
      <c r="B59" s="24"/>
      <c r="C59" s="21" t="s">
        <v>28</v>
      </c>
      <c r="F59" s="13" t="str">
        <f>IF(E20="","",E20)</f>
        <v xml:space="preserve"> </v>
      </c>
      <c r="I59" s="21" t="s">
        <v>32</v>
      </c>
      <c r="J59" s="22">
        <f>E26</f>
        <v>0</v>
      </c>
      <c r="L59" s="24"/>
    </row>
    <row r="60" spans="2:47" s="1" customFormat="1" ht="10.35" customHeight="1">
      <c r="B60" s="24"/>
      <c r="L60" s="24"/>
    </row>
    <row r="61" spans="2:47" s="1" customFormat="1" ht="29.25" customHeight="1">
      <c r="B61" s="24"/>
      <c r="C61" s="91" t="s">
        <v>103</v>
      </c>
      <c r="D61" s="85"/>
      <c r="E61" s="85"/>
      <c r="F61" s="85"/>
      <c r="G61" s="85"/>
      <c r="H61" s="85"/>
      <c r="I61" s="85"/>
      <c r="J61" s="92" t="s">
        <v>104</v>
      </c>
      <c r="K61" s="85"/>
      <c r="L61" s="24"/>
    </row>
    <row r="62" spans="2:47" s="1" customFormat="1" ht="10.35" customHeight="1">
      <c r="B62" s="24"/>
      <c r="L62" s="24"/>
    </row>
    <row r="63" spans="2:47" s="1" customFormat="1" ht="22.9" customHeight="1">
      <c r="B63" s="24"/>
      <c r="C63" s="93" t="s">
        <v>105</v>
      </c>
      <c r="J63" s="56">
        <f>J101</f>
        <v>0</v>
      </c>
      <c r="L63" s="24"/>
      <c r="AU63" s="13" t="s">
        <v>106</v>
      </c>
    </row>
    <row r="64" spans="2:47" s="8" customFormat="1" ht="24.95" customHeight="1">
      <c r="B64" s="94"/>
      <c r="D64" s="95" t="s">
        <v>107</v>
      </c>
      <c r="E64" s="96"/>
      <c r="F64" s="96"/>
      <c r="G64" s="96"/>
      <c r="H64" s="96"/>
      <c r="I64" s="96"/>
      <c r="J64" s="97">
        <f>J102</f>
        <v>0</v>
      </c>
      <c r="L64" s="94"/>
    </row>
    <row r="65" spans="2:12" s="9" customFormat="1" ht="19.899999999999999" customHeight="1">
      <c r="B65" s="98"/>
      <c r="D65" s="99" t="s">
        <v>108</v>
      </c>
      <c r="E65" s="100"/>
      <c r="F65" s="100"/>
      <c r="G65" s="100"/>
      <c r="H65" s="100"/>
      <c r="I65" s="100"/>
      <c r="J65" s="101">
        <f>J103</f>
        <v>0</v>
      </c>
      <c r="L65" s="98"/>
    </row>
    <row r="66" spans="2:12" s="9" customFormat="1" ht="19.899999999999999" customHeight="1">
      <c r="B66" s="98"/>
      <c r="D66" s="99" t="s">
        <v>109</v>
      </c>
      <c r="E66" s="100"/>
      <c r="F66" s="100"/>
      <c r="G66" s="100"/>
      <c r="H66" s="100"/>
      <c r="I66" s="100"/>
      <c r="J66" s="101">
        <f>J114</f>
        <v>0</v>
      </c>
      <c r="L66" s="98"/>
    </row>
    <row r="67" spans="2:12" s="9" customFormat="1" ht="19.899999999999999" customHeight="1">
      <c r="B67" s="98"/>
      <c r="D67" s="99" t="s">
        <v>110</v>
      </c>
      <c r="E67" s="100"/>
      <c r="F67" s="100"/>
      <c r="G67" s="100"/>
      <c r="H67" s="100"/>
      <c r="I67" s="100"/>
      <c r="J67" s="101">
        <f>J124</f>
        <v>0</v>
      </c>
      <c r="L67" s="98"/>
    </row>
    <row r="68" spans="2:12" s="9" customFormat="1" ht="19.899999999999999" customHeight="1">
      <c r="B68" s="98"/>
      <c r="D68" s="99" t="s">
        <v>111</v>
      </c>
      <c r="E68" s="100"/>
      <c r="F68" s="100"/>
      <c r="G68" s="100"/>
      <c r="H68" s="100"/>
      <c r="I68" s="100"/>
      <c r="J68" s="101">
        <f>J130</f>
        <v>0</v>
      </c>
      <c r="L68" s="98"/>
    </row>
    <row r="69" spans="2:12" s="9" customFormat="1" ht="19.899999999999999" customHeight="1">
      <c r="B69" s="98"/>
      <c r="D69" s="99" t="s">
        <v>112</v>
      </c>
      <c r="E69" s="100"/>
      <c r="F69" s="100"/>
      <c r="G69" s="100"/>
      <c r="H69" s="100"/>
      <c r="I69" s="100"/>
      <c r="J69" s="101">
        <f>J134</f>
        <v>0</v>
      </c>
      <c r="L69" s="98"/>
    </row>
    <row r="70" spans="2:12" s="9" customFormat="1" ht="19.899999999999999" customHeight="1">
      <c r="B70" s="98"/>
      <c r="D70" s="99" t="s">
        <v>113</v>
      </c>
      <c r="E70" s="100"/>
      <c r="F70" s="100"/>
      <c r="G70" s="100"/>
      <c r="H70" s="100"/>
      <c r="I70" s="100"/>
      <c r="J70" s="101">
        <f>J145</f>
        <v>0</v>
      </c>
      <c r="L70" s="98"/>
    </row>
    <row r="71" spans="2:12" s="9" customFormat="1" ht="19.899999999999999" customHeight="1">
      <c r="B71" s="98"/>
      <c r="D71" s="99" t="s">
        <v>114</v>
      </c>
      <c r="E71" s="100"/>
      <c r="F71" s="100"/>
      <c r="G71" s="100"/>
      <c r="H71" s="100"/>
      <c r="I71" s="100"/>
      <c r="J71" s="101">
        <f>J147</f>
        <v>0</v>
      </c>
      <c r="L71" s="98"/>
    </row>
    <row r="72" spans="2:12" s="8" customFormat="1" ht="24.95" customHeight="1">
      <c r="B72" s="94"/>
      <c r="D72" s="95" t="s">
        <v>115</v>
      </c>
      <c r="E72" s="96"/>
      <c r="F72" s="96"/>
      <c r="G72" s="96"/>
      <c r="H72" s="96"/>
      <c r="I72" s="96"/>
      <c r="J72" s="97">
        <f>J149</f>
        <v>0</v>
      </c>
      <c r="L72" s="94"/>
    </row>
    <row r="73" spans="2:12" s="9" customFormat="1" ht="19.899999999999999" customHeight="1">
      <c r="B73" s="98"/>
      <c r="D73" s="99" t="s">
        <v>116</v>
      </c>
      <c r="E73" s="100"/>
      <c r="F73" s="100"/>
      <c r="G73" s="100"/>
      <c r="H73" s="100"/>
      <c r="I73" s="100"/>
      <c r="J73" s="101">
        <f>J150</f>
        <v>0</v>
      </c>
      <c r="L73" s="98"/>
    </row>
    <row r="74" spans="2:12" s="9" customFormat="1" ht="19.899999999999999" customHeight="1">
      <c r="B74" s="98"/>
      <c r="D74" s="99" t="s">
        <v>117</v>
      </c>
      <c r="E74" s="100"/>
      <c r="F74" s="100"/>
      <c r="G74" s="100"/>
      <c r="H74" s="100"/>
      <c r="I74" s="100"/>
      <c r="J74" s="101">
        <f>J159</f>
        <v>0</v>
      </c>
      <c r="L74" s="98"/>
    </row>
    <row r="75" spans="2:12" s="9" customFormat="1" ht="19.899999999999999" customHeight="1">
      <c r="B75" s="98"/>
      <c r="D75" s="99" t="s">
        <v>118</v>
      </c>
      <c r="E75" s="100"/>
      <c r="F75" s="100"/>
      <c r="G75" s="100"/>
      <c r="H75" s="100"/>
      <c r="I75" s="100"/>
      <c r="J75" s="101">
        <f>J165</f>
        <v>0</v>
      </c>
      <c r="L75" s="98"/>
    </row>
    <row r="76" spans="2:12" s="9" customFormat="1" ht="19.899999999999999" customHeight="1">
      <c r="B76" s="98"/>
      <c r="D76" s="99" t="s">
        <v>119</v>
      </c>
      <c r="E76" s="100"/>
      <c r="F76" s="100"/>
      <c r="G76" s="100"/>
      <c r="H76" s="100"/>
      <c r="I76" s="100"/>
      <c r="J76" s="101">
        <f>J175</f>
        <v>0</v>
      </c>
      <c r="L76" s="98"/>
    </row>
    <row r="77" spans="2:12" s="9" customFormat="1" ht="19.899999999999999" customHeight="1">
      <c r="B77" s="98"/>
      <c r="D77" s="99" t="s">
        <v>120</v>
      </c>
      <c r="E77" s="100"/>
      <c r="F77" s="100"/>
      <c r="G77" s="100"/>
      <c r="H77" s="100"/>
      <c r="I77" s="100"/>
      <c r="J77" s="101">
        <f>J180</f>
        <v>0</v>
      </c>
      <c r="L77" s="98"/>
    </row>
    <row r="78" spans="2:12" s="9" customFormat="1" ht="19.899999999999999" customHeight="1">
      <c r="B78" s="98"/>
      <c r="D78" s="99" t="s">
        <v>121</v>
      </c>
      <c r="E78" s="100"/>
      <c r="F78" s="100"/>
      <c r="G78" s="100"/>
      <c r="H78" s="100"/>
      <c r="I78" s="100"/>
      <c r="J78" s="101">
        <f>J190</f>
        <v>0</v>
      </c>
      <c r="L78" s="98"/>
    </row>
    <row r="79" spans="2:12" s="8" customFormat="1" ht="24.95" customHeight="1">
      <c r="B79" s="94"/>
      <c r="D79" s="95" t="s">
        <v>122</v>
      </c>
      <c r="E79" s="96"/>
      <c r="F79" s="96"/>
      <c r="G79" s="96"/>
      <c r="H79" s="96"/>
      <c r="I79" s="96"/>
      <c r="J79" s="97">
        <f>J195</f>
        <v>0</v>
      </c>
      <c r="L79" s="94"/>
    </row>
    <row r="80" spans="2:12" s="1" customFormat="1" ht="21.75" customHeight="1">
      <c r="B80" s="24"/>
      <c r="L80" s="24"/>
    </row>
    <row r="81" spans="2:12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24"/>
    </row>
    <row r="85" spans="2:12" s="1" customFormat="1" ht="6.9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24"/>
    </row>
    <row r="86" spans="2:12" s="1" customFormat="1" ht="24.95" customHeight="1">
      <c r="B86" s="24"/>
      <c r="C86" s="17" t="s">
        <v>123</v>
      </c>
      <c r="L86" s="24"/>
    </row>
    <row r="87" spans="2:12" s="1" customFormat="1" ht="6.95" customHeight="1">
      <c r="B87" s="24"/>
      <c r="L87" s="24"/>
    </row>
    <row r="88" spans="2:12" s="1" customFormat="1" ht="12" customHeight="1">
      <c r="B88" s="24"/>
      <c r="C88" s="21" t="s">
        <v>14</v>
      </c>
      <c r="L88" s="24"/>
    </row>
    <row r="89" spans="2:12" s="1" customFormat="1" ht="16.5" customHeight="1">
      <c r="B89" s="24"/>
      <c r="E89" s="185" t="str">
        <f>E7</f>
        <v>Modernizace farmy - Prima Agri PT a.s.  -  Novostavba OMD</v>
      </c>
      <c r="F89" s="186"/>
      <c r="G89" s="186"/>
      <c r="H89" s="186"/>
      <c r="L89" s="24"/>
    </row>
    <row r="90" spans="2:12" ht="12" customHeight="1">
      <c r="B90" s="16"/>
      <c r="C90" s="21" t="s">
        <v>98</v>
      </c>
      <c r="L90" s="16"/>
    </row>
    <row r="91" spans="2:12" s="1" customFormat="1" ht="16.5" customHeight="1">
      <c r="B91" s="24"/>
      <c r="E91" s="185" t="s">
        <v>99</v>
      </c>
      <c r="F91" s="179"/>
      <c r="G91" s="179"/>
      <c r="H91" s="179"/>
      <c r="L91" s="24"/>
    </row>
    <row r="92" spans="2:12" s="1" customFormat="1" ht="12" customHeight="1">
      <c r="B92" s="24"/>
      <c r="C92" s="21" t="s">
        <v>100</v>
      </c>
      <c r="L92" s="24"/>
    </row>
    <row r="93" spans="2:12" s="1" customFormat="1" ht="16.5" customHeight="1">
      <c r="B93" s="24"/>
      <c r="E93" s="173" t="str">
        <f>E11</f>
        <v>SO 01-1 - Stavební náklady</v>
      </c>
      <c r="F93" s="179"/>
      <c r="G93" s="179"/>
      <c r="H93" s="179"/>
      <c r="L93" s="24"/>
    </row>
    <row r="94" spans="2:12" s="1" customFormat="1" ht="6.95" customHeight="1">
      <c r="B94" s="24"/>
      <c r="L94" s="24"/>
    </row>
    <row r="95" spans="2:12" s="1" customFormat="1" ht="12" customHeight="1">
      <c r="B95" s="24"/>
      <c r="C95" s="21" t="s">
        <v>18</v>
      </c>
      <c r="F95" s="13" t="str">
        <f>F14</f>
        <v>Nebahovy</v>
      </c>
      <c r="I95" s="21" t="s">
        <v>20</v>
      </c>
      <c r="J95" s="41" t="str">
        <f>IF(J14="","",J14)</f>
        <v/>
      </c>
      <c r="L95" s="24"/>
    </row>
    <row r="96" spans="2:12" s="1" customFormat="1" ht="6.95" customHeight="1">
      <c r="B96" s="24"/>
      <c r="L96" s="24"/>
    </row>
    <row r="97" spans="2:65" s="1" customFormat="1" ht="13.7" customHeight="1">
      <c r="B97" s="24"/>
      <c r="C97" s="21" t="s">
        <v>22</v>
      </c>
      <c r="F97" s="13" t="str">
        <f>E17</f>
        <v>Prima Agri PT a.s.</v>
      </c>
      <c r="I97" s="21" t="s">
        <v>30</v>
      </c>
      <c r="J97" s="22" t="str">
        <f>E23</f>
        <v xml:space="preserve"> </v>
      </c>
      <c r="L97" s="24"/>
    </row>
    <row r="98" spans="2:65" s="1" customFormat="1" ht="13.7" customHeight="1">
      <c r="B98" s="24"/>
      <c r="C98" s="21" t="s">
        <v>28</v>
      </c>
      <c r="F98" s="13" t="str">
        <f>IF(E20="","",E20)</f>
        <v xml:space="preserve"> </v>
      </c>
      <c r="I98" s="21" t="s">
        <v>32</v>
      </c>
      <c r="J98" s="22">
        <f>E26</f>
        <v>0</v>
      </c>
      <c r="L98" s="24"/>
    </row>
    <row r="99" spans="2:65" s="1" customFormat="1" ht="10.35" customHeight="1">
      <c r="B99" s="24"/>
      <c r="L99" s="24"/>
    </row>
    <row r="100" spans="2:65" s="10" customFormat="1" ht="29.25" customHeight="1">
      <c r="B100" s="102"/>
      <c r="C100" s="103" t="s">
        <v>124</v>
      </c>
      <c r="D100" s="104" t="s">
        <v>53</v>
      </c>
      <c r="E100" s="104" t="s">
        <v>49</v>
      </c>
      <c r="F100" s="104" t="s">
        <v>50</v>
      </c>
      <c r="G100" s="104" t="s">
        <v>125</v>
      </c>
      <c r="H100" s="104" t="s">
        <v>126</v>
      </c>
      <c r="I100" s="104" t="s">
        <v>127</v>
      </c>
      <c r="J100" s="105" t="s">
        <v>104</v>
      </c>
      <c r="K100" s="106" t="s">
        <v>128</v>
      </c>
      <c r="L100" s="102"/>
      <c r="M100" s="49" t="s">
        <v>1</v>
      </c>
      <c r="N100" s="50" t="s">
        <v>38</v>
      </c>
      <c r="O100" s="50" t="s">
        <v>129</v>
      </c>
      <c r="P100" s="50" t="s">
        <v>130</v>
      </c>
      <c r="Q100" s="50" t="s">
        <v>131</v>
      </c>
      <c r="R100" s="50" t="s">
        <v>132</v>
      </c>
      <c r="S100" s="50" t="s">
        <v>133</v>
      </c>
      <c r="T100" s="51" t="s">
        <v>134</v>
      </c>
    </row>
    <row r="101" spans="2:65" s="1" customFormat="1" ht="22.9" customHeight="1">
      <c r="B101" s="24"/>
      <c r="C101" s="54" t="s">
        <v>135</v>
      </c>
      <c r="J101" s="107">
        <f>BK101</f>
        <v>0</v>
      </c>
      <c r="L101" s="24"/>
      <c r="M101" s="52"/>
      <c r="N101" s="42"/>
      <c r="O101" s="42"/>
      <c r="P101" s="108">
        <f>P102+P149+P195</f>
        <v>5769.2769969999999</v>
      </c>
      <c r="Q101" s="42"/>
      <c r="R101" s="108">
        <f>R102+R149+R195</f>
        <v>2070.1938947900003</v>
      </c>
      <c r="S101" s="42"/>
      <c r="T101" s="109">
        <f>T102+T149+T195</f>
        <v>0</v>
      </c>
      <c r="AT101" s="13" t="s">
        <v>67</v>
      </c>
      <c r="AU101" s="13" t="s">
        <v>106</v>
      </c>
      <c r="BK101" s="110">
        <f>BK102+BK149+BK195</f>
        <v>0</v>
      </c>
    </row>
    <row r="102" spans="2:65" s="11" customFormat="1" ht="25.9" customHeight="1">
      <c r="B102" s="111"/>
      <c r="D102" s="112" t="s">
        <v>67</v>
      </c>
      <c r="E102" s="113" t="s">
        <v>136</v>
      </c>
      <c r="F102" s="113" t="s">
        <v>137</v>
      </c>
      <c r="J102" s="114">
        <f>BK102</f>
        <v>0</v>
      </c>
      <c r="L102" s="111"/>
      <c r="M102" s="115"/>
      <c r="N102" s="116"/>
      <c r="O102" s="116"/>
      <c r="P102" s="117">
        <f>P103+P114+P124+P130+P134+P145+P147</f>
        <v>3746.1304049999999</v>
      </c>
      <c r="Q102" s="116"/>
      <c r="R102" s="117">
        <f>R103+R114+R124+R130+R134+R145+R147</f>
        <v>2017.0395487400001</v>
      </c>
      <c r="S102" s="116"/>
      <c r="T102" s="118">
        <f>T103+T114+T124+T130+T134+T145+T147</f>
        <v>0</v>
      </c>
      <c r="AR102" s="112" t="s">
        <v>75</v>
      </c>
      <c r="AT102" s="119" t="s">
        <v>67</v>
      </c>
      <c r="AU102" s="119" t="s">
        <v>68</v>
      </c>
      <c r="AY102" s="112" t="s">
        <v>138</v>
      </c>
      <c r="BK102" s="120">
        <f>BK103+BK114+BK124+BK130+BK134+BK145+BK147</f>
        <v>0</v>
      </c>
    </row>
    <row r="103" spans="2:65" s="11" customFormat="1" ht="22.9" customHeight="1">
      <c r="B103" s="111"/>
      <c r="D103" s="112" t="s">
        <v>67</v>
      </c>
      <c r="E103" s="121" t="s">
        <v>75</v>
      </c>
      <c r="F103" s="121" t="s">
        <v>139</v>
      </c>
      <c r="J103" s="122">
        <f>BK103</f>
        <v>0</v>
      </c>
      <c r="L103" s="111"/>
      <c r="M103" s="115"/>
      <c r="N103" s="116"/>
      <c r="O103" s="116"/>
      <c r="P103" s="117">
        <f>SUM(P104:P113)</f>
        <v>445.85012999999992</v>
      </c>
      <c r="Q103" s="116"/>
      <c r="R103" s="117">
        <f>SUM(R104:R113)</f>
        <v>0</v>
      </c>
      <c r="S103" s="116"/>
      <c r="T103" s="118">
        <f>SUM(T104:T113)</f>
        <v>0</v>
      </c>
      <c r="AR103" s="112" t="s">
        <v>75</v>
      </c>
      <c r="AT103" s="119" t="s">
        <v>67</v>
      </c>
      <c r="AU103" s="119" t="s">
        <v>75</v>
      </c>
      <c r="AY103" s="112" t="s">
        <v>138</v>
      </c>
      <c r="BK103" s="120">
        <f>SUM(BK104:BK113)</f>
        <v>0</v>
      </c>
    </row>
    <row r="104" spans="2:65" s="1" customFormat="1" ht="16.5" customHeight="1">
      <c r="B104" s="123"/>
      <c r="C104" s="124" t="s">
        <v>75</v>
      </c>
      <c r="D104" s="124" t="s">
        <v>140</v>
      </c>
      <c r="E104" s="125" t="s">
        <v>141</v>
      </c>
      <c r="F104" s="126" t="s">
        <v>142</v>
      </c>
      <c r="G104" s="127" t="s">
        <v>143</v>
      </c>
      <c r="H104" s="128">
        <v>321.08999999999997</v>
      </c>
      <c r="I104" s="129"/>
      <c r="J104" s="129">
        <f t="shared" ref="J104:J113" si="0">ROUND(I104*H104,2)</f>
        <v>0</v>
      </c>
      <c r="K104" s="126" t="s">
        <v>1</v>
      </c>
      <c r="L104" s="24"/>
      <c r="M104" s="44" t="s">
        <v>1</v>
      </c>
      <c r="N104" s="130" t="s">
        <v>39</v>
      </c>
      <c r="O104" s="131">
        <v>0</v>
      </c>
      <c r="P104" s="131">
        <f t="shared" ref="P104:P113" si="1">O104*H104</f>
        <v>0</v>
      </c>
      <c r="Q104" s="131">
        <v>0</v>
      </c>
      <c r="R104" s="131">
        <f t="shared" ref="R104:R113" si="2">Q104*H104</f>
        <v>0</v>
      </c>
      <c r="S104" s="131">
        <v>0</v>
      </c>
      <c r="T104" s="132">
        <f t="shared" ref="T104:T113" si="3">S104*H104</f>
        <v>0</v>
      </c>
      <c r="AR104" s="13" t="s">
        <v>144</v>
      </c>
      <c r="AT104" s="13" t="s">
        <v>140</v>
      </c>
      <c r="AU104" s="13" t="s">
        <v>77</v>
      </c>
      <c r="AY104" s="13" t="s">
        <v>138</v>
      </c>
      <c r="BE104" s="133">
        <f t="shared" ref="BE104:BE113" si="4">IF(N104="základní",J104,0)</f>
        <v>0</v>
      </c>
      <c r="BF104" s="133">
        <f t="shared" ref="BF104:BF113" si="5">IF(N104="snížená",J104,0)</f>
        <v>0</v>
      </c>
      <c r="BG104" s="133">
        <f t="shared" ref="BG104:BG113" si="6">IF(N104="zákl. přenesená",J104,0)</f>
        <v>0</v>
      </c>
      <c r="BH104" s="133">
        <f t="shared" ref="BH104:BH113" si="7">IF(N104="sníž. přenesená",J104,0)</f>
        <v>0</v>
      </c>
      <c r="BI104" s="133">
        <f t="shared" ref="BI104:BI113" si="8">IF(N104="nulová",J104,0)</f>
        <v>0</v>
      </c>
      <c r="BJ104" s="13" t="s">
        <v>75</v>
      </c>
      <c r="BK104" s="133">
        <f t="shared" ref="BK104:BK113" si="9">ROUND(I104*H104,2)</f>
        <v>0</v>
      </c>
      <c r="BL104" s="13" t="s">
        <v>144</v>
      </c>
      <c r="BM104" s="13" t="s">
        <v>145</v>
      </c>
    </row>
    <row r="105" spans="2:65" s="1" customFormat="1" ht="16.5" customHeight="1">
      <c r="B105" s="123"/>
      <c r="C105" s="124" t="s">
        <v>77</v>
      </c>
      <c r="D105" s="124" t="s">
        <v>140</v>
      </c>
      <c r="E105" s="125" t="s">
        <v>146</v>
      </c>
      <c r="F105" s="126" t="s">
        <v>147</v>
      </c>
      <c r="G105" s="127" t="s">
        <v>143</v>
      </c>
      <c r="H105" s="128">
        <v>321.08999999999997</v>
      </c>
      <c r="I105" s="129"/>
      <c r="J105" s="129">
        <f t="shared" si="0"/>
        <v>0</v>
      </c>
      <c r="K105" s="126" t="s">
        <v>148</v>
      </c>
      <c r="L105" s="24"/>
      <c r="M105" s="44" t="s">
        <v>1</v>
      </c>
      <c r="N105" s="130" t="s">
        <v>39</v>
      </c>
      <c r="O105" s="131">
        <v>0.04</v>
      </c>
      <c r="P105" s="131">
        <f t="shared" si="1"/>
        <v>12.843599999999999</v>
      </c>
      <c r="Q105" s="131">
        <v>0</v>
      </c>
      <c r="R105" s="131">
        <f t="shared" si="2"/>
        <v>0</v>
      </c>
      <c r="S105" s="131">
        <v>0</v>
      </c>
      <c r="T105" s="132">
        <f t="shared" si="3"/>
        <v>0</v>
      </c>
      <c r="AR105" s="13" t="s">
        <v>144</v>
      </c>
      <c r="AT105" s="13" t="s">
        <v>140</v>
      </c>
      <c r="AU105" s="13" t="s">
        <v>77</v>
      </c>
      <c r="AY105" s="13" t="s">
        <v>138</v>
      </c>
      <c r="BE105" s="133">
        <f t="shared" si="4"/>
        <v>0</v>
      </c>
      <c r="BF105" s="133">
        <f t="shared" si="5"/>
        <v>0</v>
      </c>
      <c r="BG105" s="133">
        <f t="shared" si="6"/>
        <v>0</v>
      </c>
      <c r="BH105" s="133">
        <f t="shared" si="7"/>
        <v>0</v>
      </c>
      <c r="BI105" s="133">
        <f t="shared" si="8"/>
        <v>0</v>
      </c>
      <c r="BJ105" s="13" t="s">
        <v>75</v>
      </c>
      <c r="BK105" s="133">
        <f t="shared" si="9"/>
        <v>0</v>
      </c>
      <c r="BL105" s="13" t="s">
        <v>144</v>
      </c>
      <c r="BM105" s="13" t="s">
        <v>149</v>
      </c>
    </row>
    <row r="106" spans="2:65" s="1" customFormat="1" ht="16.5" customHeight="1">
      <c r="B106" s="123"/>
      <c r="C106" s="124" t="s">
        <v>150</v>
      </c>
      <c r="D106" s="124" t="s">
        <v>140</v>
      </c>
      <c r="E106" s="125" t="s">
        <v>151</v>
      </c>
      <c r="F106" s="126" t="s">
        <v>152</v>
      </c>
      <c r="G106" s="127" t="s">
        <v>143</v>
      </c>
      <c r="H106" s="128">
        <v>71.64</v>
      </c>
      <c r="I106" s="129"/>
      <c r="J106" s="129">
        <f t="shared" si="0"/>
        <v>0</v>
      </c>
      <c r="K106" s="126" t="s">
        <v>153</v>
      </c>
      <c r="L106" s="24"/>
      <c r="M106" s="44" t="s">
        <v>1</v>
      </c>
      <c r="N106" s="130" t="s">
        <v>39</v>
      </c>
      <c r="O106" s="131">
        <v>2.3199999999999998</v>
      </c>
      <c r="P106" s="131">
        <f t="shared" si="1"/>
        <v>166.20479999999998</v>
      </c>
      <c r="Q106" s="131">
        <v>0</v>
      </c>
      <c r="R106" s="131">
        <f t="shared" si="2"/>
        <v>0</v>
      </c>
      <c r="S106" s="131">
        <v>0</v>
      </c>
      <c r="T106" s="132">
        <f t="shared" si="3"/>
        <v>0</v>
      </c>
      <c r="AR106" s="13" t="s">
        <v>144</v>
      </c>
      <c r="AT106" s="13" t="s">
        <v>140</v>
      </c>
      <c r="AU106" s="13" t="s">
        <v>77</v>
      </c>
      <c r="AY106" s="13" t="s">
        <v>138</v>
      </c>
      <c r="BE106" s="133">
        <f t="shared" si="4"/>
        <v>0</v>
      </c>
      <c r="BF106" s="133">
        <f t="shared" si="5"/>
        <v>0</v>
      </c>
      <c r="BG106" s="133">
        <f t="shared" si="6"/>
        <v>0</v>
      </c>
      <c r="BH106" s="133">
        <f t="shared" si="7"/>
        <v>0</v>
      </c>
      <c r="BI106" s="133">
        <f t="shared" si="8"/>
        <v>0</v>
      </c>
      <c r="BJ106" s="13" t="s">
        <v>75</v>
      </c>
      <c r="BK106" s="133">
        <f t="shared" si="9"/>
        <v>0</v>
      </c>
      <c r="BL106" s="13" t="s">
        <v>144</v>
      </c>
      <c r="BM106" s="13" t="s">
        <v>154</v>
      </c>
    </row>
    <row r="107" spans="2:65" s="1" customFormat="1" ht="16.5" customHeight="1">
      <c r="B107" s="123"/>
      <c r="C107" s="124" t="s">
        <v>144</v>
      </c>
      <c r="D107" s="124" t="s">
        <v>140</v>
      </c>
      <c r="E107" s="125" t="s">
        <v>155</v>
      </c>
      <c r="F107" s="126" t="s">
        <v>156</v>
      </c>
      <c r="G107" s="127" t="s">
        <v>143</v>
      </c>
      <c r="H107" s="128">
        <v>71.64</v>
      </c>
      <c r="I107" s="129"/>
      <c r="J107" s="129">
        <f t="shared" si="0"/>
        <v>0</v>
      </c>
      <c r="K107" s="126" t="s">
        <v>148</v>
      </c>
      <c r="L107" s="24"/>
      <c r="M107" s="44" t="s">
        <v>1</v>
      </c>
      <c r="N107" s="130" t="s">
        <v>39</v>
      </c>
      <c r="O107" s="131">
        <v>0.65400000000000003</v>
      </c>
      <c r="P107" s="131">
        <f t="shared" si="1"/>
        <v>46.852560000000004</v>
      </c>
      <c r="Q107" s="131">
        <v>0</v>
      </c>
      <c r="R107" s="131">
        <f t="shared" si="2"/>
        <v>0</v>
      </c>
      <c r="S107" s="131">
        <v>0</v>
      </c>
      <c r="T107" s="132">
        <f t="shared" si="3"/>
        <v>0</v>
      </c>
      <c r="AR107" s="13" t="s">
        <v>144</v>
      </c>
      <c r="AT107" s="13" t="s">
        <v>140</v>
      </c>
      <c r="AU107" s="13" t="s">
        <v>77</v>
      </c>
      <c r="AY107" s="13" t="s">
        <v>138</v>
      </c>
      <c r="BE107" s="133">
        <f t="shared" si="4"/>
        <v>0</v>
      </c>
      <c r="BF107" s="133">
        <f t="shared" si="5"/>
        <v>0</v>
      </c>
      <c r="BG107" s="133">
        <f t="shared" si="6"/>
        <v>0</v>
      </c>
      <c r="BH107" s="133">
        <f t="shared" si="7"/>
        <v>0</v>
      </c>
      <c r="BI107" s="133">
        <f t="shared" si="8"/>
        <v>0</v>
      </c>
      <c r="BJ107" s="13" t="s">
        <v>75</v>
      </c>
      <c r="BK107" s="133">
        <f t="shared" si="9"/>
        <v>0</v>
      </c>
      <c r="BL107" s="13" t="s">
        <v>144</v>
      </c>
      <c r="BM107" s="13" t="s">
        <v>157</v>
      </c>
    </row>
    <row r="108" spans="2:65" s="1" customFormat="1" ht="16.5" customHeight="1">
      <c r="B108" s="123"/>
      <c r="C108" s="124" t="s">
        <v>158</v>
      </c>
      <c r="D108" s="124" t="s">
        <v>140</v>
      </c>
      <c r="E108" s="125" t="s">
        <v>159</v>
      </c>
      <c r="F108" s="126" t="s">
        <v>160</v>
      </c>
      <c r="G108" s="127" t="s">
        <v>143</v>
      </c>
      <c r="H108" s="128">
        <v>48</v>
      </c>
      <c r="I108" s="129"/>
      <c r="J108" s="129">
        <f t="shared" si="0"/>
        <v>0</v>
      </c>
      <c r="K108" s="126" t="s">
        <v>153</v>
      </c>
      <c r="L108" s="24"/>
      <c r="M108" s="44" t="s">
        <v>1</v>
      </c>
      <c r="N108" s="130" t="s">
        <v>39</v>
      </c>
      <c r="O108" s="131">
        <v>3.14</v>
      </c>
      <c r="P108" s="131">
        <f t="shared" si="1"/>
        <v>150.72</v>
      </c>
      <c r="Q108" s="131">
        <v>0</v>
      </c>
      <c r="R108" s="131">
        <f t="shared" si="2"/>
        <v>0</v>
      </c>
      <c r="S108" s="131">
        <v>0</v>
      </c>
      <c r="T108" s="132">
        <f t="shared" si="3"/>
        <v>0</v>
      </c>
      <c r="AR108" s="13" t="s">
        <v>144</v>
      </c>
      <c r="AT108" s="13" t="s">
        <v>140</v>
      </c>
      <c r="AU108" s="13" t="s">
        <v>77</v>
      </c>
      <c r="AY108" s="13" t="s">
        <v>138</v>
      </c>
      <c r="BE108" s="133">
        <f t="shared" si="4"/>
        <v>0</v>
      </c>
      <c r="BF108" s="133">
        <f t="shared" si="5"/>
        <v>0</v>
      </c>
      <c r="BG108" s="133">
        <f t="shared" si="6"/>
        <v>0</v>
      </c>
      <c r="BH108" s="133">
        <f t="shared" si="7"/>
        <v>0</v>
      </c>
      <c r="BI108" s="133">
        <f t="shared" si="8"/>
        <v>0</v>
      </c>
      <c r="BJ108" s="13" t="s">
        <v>75</v>
      </c>
      <c r="BK108" s="133">
        <f t="shared" si="9"/>
        <v>0</v>
      </c>
      <c r="BL108" s="13" t="s">
        <v>144</v>
      </c>
      <c r="BM108" s="13" t="s">
        <v>161</v>
      </c>
    </row>
    <row r="109" spans="2:65" s="1" customFormat="1" ht="16.5" customHeight="1">
      <c r="B109" s="123"/>
      <c r="C109" s="124" t="s">
        <v>162</v>
      </c>
      <c r="D109" s="124" t="s">
        <v>140</v>
      </c>
      <c r="E109" s="125" t="s">
        <v>163</v>
      </c>
      <c r="F109" s="126" t="s">
        <v>164</v>
      </c>
      <c r="G109" s="127" t="s">
        <v>143</v>
      </c>
      <c r="H109" s="128">
        <v>48</v>
      </c>
      <c r="I109" s="129"/>
      <c r="J109" s="129">
        <f t="shared" si="0"/>
        <v>0</v>
      </c>
      <c r="K109" s="126" t="s">
        <v>148</v>
      </c>
      <c r="L109" s="24"/>
      <c r="M109" s="44" t="s">
        <v>1</v>
      </c>
      <c r="N109" s="130" t="s">
        <v>39</v>
      </c>
      <c r="O109" s="131">
        <v>0.47399999999999998</v>
      </c>
      <c r="P109" s="131">
        <f t="shared" si="1"/>
        <v>22.751999999999999</v>
      </c>
      <c r="Q109" s="131">
        <v>0</v>
      </c>
      <c r="R109" s="131">
        <f t="shared" si="2"/>
        <v>0</v>
      </c>
      <c r="S109" s="131">
        <v>0</v>
      </c>
      <c r="T109" s="132">
        <f t="shared" si="3"/>
        <v>0</v>
      </c>
      <c r="AR109" s="13" t="s">
        <v>144</v>
      </c>
      <c r="AT109" s="13" t="s">
        <v>140</v>
      </c>
      <c r="AU109" s="13" t="s">
        <v>77</v>
      </c>
      <c r="AY109" s="13" t="s">
        <v>138</v>
      </c>
      <c r="BE109" s="133">
        <f t="shared" si="4"/>
        <v>0</v>
      </c>
      <c r="BF109" s="133">
        <f t="shared" si="5"/>
        <v>0</v>
      </c>
      <c r="BG109" s="133">
        <f t="shared" si="6"/>
        <v>0</v>
      </c>
      <c r="BH109" s="133">
        <f t="shared" si="7"/>
        <v>0</v>
      </c>
      <c r="BI109" s="133">
        <f t="shared" si="8"/>
        <v>0</v>
      </c>
      <c r="BJ109" s="13" t="s">
        <v>75</v>
      </c>
      <c r="BK109" s="133">
        <f t="shared" si="9"/>
        <v>0</v>
      </c>
      <c r="BL109" s="13" t="s">
        <v>144</v>
      </c>
      <c r="BM109" s="13" t="s">
        <v>165</v>
      </c>
    </row>
    <row r="110" spans="2:65" s="1" customFormat="1" ht="16.5" customHeight="1">
      <c r="B110" s="123"/>
      <c r="C110" s="124" t="s">
        <v>166</v>
      </c>
      <c r="D110" s="124" t="s">
        <v>140</v>
      </c>
      <c r="E110" s="125" t="s">
        <v>167</v>
      </c>
      <c r="F110" s="126" t="s">
        <v>168</v>
      </c>
      <c r="G110" s="127" t="s">
        <v>143</v>
      </c>
      <c r="H110" s="128">
        <v>440.73</v>
      </c>
      <c r="I110" s="129"/>
      <c r="J110" s="129">
        <f t="shared" si="0"/>
        <v>0</v>
      </c>
      <c r="K110" s="126" t="s">
        <v>169</v>
      </c>
      <c r="L110" s="24"/>
      <c r="M110" s="44" t="s">
        <v>1</v>
      </c>
      <c r="N110" s="130" t="s">
        <v>39</v>
      </c>
      <c r="O110" s="131">
        <v>4.3999999999999997E-2</v>
      </c>
      <c r="P110" s="131">
        <f t="shared" si="1"/>
        <v>19.392119999999998</v>
      </c>
      <c r="Q110" s="131">
        <v>0</v>
      </c>
      <c r="R110" s="131">
        <f t="shared" si="2"/>
        <v>0</v>
      </c>
      <c r="S110" s="131">
        <v>0</v>
      </c>
      <c r="T110" s="132">
        <f t="shared" si="3"/>
        <v>0</v>
      </c>
      <c r="AR110" s="13" t="s">
        <v>144</v>
      </c>
      <c r="AT110" s="13" t="s">
        <v>140</v>
      </c>
      <c r="AU110" s="13" t="s">
        <v>77</v>
      </c>
      <c r="AY110" s="13" t="s">
        <v>138</v>
      </c>
      <c r="BE110" s="133">
        <f t="shared" si="4"/>
        <v>0</v>
      </c>
      <c r="BF110" s="133">
        <f t="shared" si="5"/>
        <v>0</v>
      </c>
      <c r="BG110" s="133">
        <f t="shared" si="6"/>
        <v>0</v>
      </c>
      <c r="BH110" s="133">
        <f t="shared" si="7"/>
        <v>0</v>
      </c>
      <c r="BI110" s="133">
        <f t="shared" si="8"/>
        <v>0</v>
      </c>
      <c r="BJ110" s="13" t="s">
        <v>75</v>
      </c>
      <c r="BK110" s="133">
        <f t="shared" si="9"/>
        <v>0</v>
      </c>
      <c r="BL110" s="13" t="s">
        <v>144</v>
      </c>
      <c r="BM110" s="13" t="s">
        <v>170</v>
      </c>
    </row>
    <row r="111" spans="2:65" s="1" customFormat="1" ht="16.5" customHeight="1">
      <c r="B111" s="123"/>
      <c r="C111" s="124" t="s">
        <v>171</v>
      </c>
      <c r="D111" s="124" t="s">
        <v>140</v>
      </c>
      <c r="E111" s="125" t="s">
        <v>172</v>
      </c>
      <c r="F111" s="126" t="s">
        <v>173</v>
      </c>
      <c r="G111" s="127" t="s">
        <v>143</v>
      </c>
      <c r="H111" s="128">
        <v>440.73</v>
      </c>
      <c r="I111" s="129"/>
      <c r="J111" s="129">
        <f t="shared" si="0"/>
        <v>0</v>
      </c>
      <c r="K111" s="126" t="s">
        <v>174</v>
      </c>
      <c r="L111" s="24"/>
      <c r="M111" s="44" t="s">
        <v>1</v>
      </c>
      <c r="N111" s="130" t="s">
        <v>39</v>
      </c>
      <c r="O111" s="131">
        <v>8.9999999999999993E-3</v>
      </c>
      <c r="P111" s="131">
        <f t="shared" si="1"/>
        <v>3.9665699999999999</v>
      </c>
      <c r="Q111" s="131">
        <v>0</v>
      </c>
      <c r="R111" s="131">
        <f t="shared" si="2"/>
        <v>0</v>
      </c>
      <c r="S111" s="131">
        <v>0</v>
      </c>
      <c r="T111" s="132">
        <f t="shared" si="3"/>
        <v>0</v>
      </c>
      <c r="AR111" s="13" t="s">
        <v>144</v>
      </c>
      <c r="AT111" s="13" t="s">
        <v>140</v>
      </c>
      <c r="AU111" s="13" t="s">
        <v>77</v>
      </c>
      <c r="AY111" s="13" t="s">
        <v>138</v>
      </c>
      <c r="BE111" s="133">
        <f t="shared" si="4"/>
        <v>0</v>
      </c>
      <c r="BF111" s="133">
        <f t="shared" si="5"/>
        <v>0</v>
      </c>
      <c r="BG111" s="133">
        <f t="shared" si="6"/>
        <v>0</v>
      </c>
      <c r="BH111" s="133">
        <f t="shared" si="7"/>
        <v>0</v>
      </c>
      <c r="BI111" s="133">
        <f t="shared" si="8"/>
        <v>0</v>
      </c>
      <c r="BJ111" s="13" t="s">
        <v>75</v>
      </c>
      <c r="BK111" s="133">
        <f t="shared" si="9"/>
        <v>0</v>
      </c>
      <c r="BL111" s="13" t="s">
        <v>144</v>
      </c>
      <c r="BM111" s="13" t="s">
        <v>175</v>
      </c>
    </row>
    <row r="112" spans="2:65" s="1" customFormat="1" ht="16.5" customHeight="1">
      <c r="B112" s="123"/>
      <c r="C112" s="124" t="s">
        <v>176</v>
      </c>
      <c r="D112" s="124" t="s">
        <v>140</v>
      </c>
      <c r="E112" s="125" t="s">
        <v>177</v>
      </c>
      <c r="F112" s="126" t="s">
        <v>178</v>
      </c>
      <c r="G112" s="127" t="s">
        <v>179</v>
      </c>
      <c r="H112" s="128">
        <v>715.37300000000005</v>
      </c>
      <c r="I112" s="129"/>
      <c r="J112" s="129">
        <f t="shared" si="0"/>
        <v>0</v>
      </c>
      <c r="K112" s="126" t="s">
        <v>148</v>
      </c>
      <c r="L112" s="24"/>
      <c r="M112" s="44" t="s">
        <v>1</v>
      </c>
      <c r="N112" s="130" t="s">
        <v>39</v>
      </c>
      <c r="O112" s="131">
        <v>0</v>
      </c>
      <c r="P112" s="131">
        <f t="shared" si="1"/>
        <v>0</v>
      </c>
      <c r="Q112" s="131">
        <v>0</v>
      </c>
      <c r="R112" s="131">
        <f t="shared" si="2"/>
        <v>0</v>
      </c>
      <c r="S112" s="131">
        <v>0</v>
      </c>
      <c r="T112" s="132">
        <f t="shared" si="3"/>
        <v>0</v>
      </c>
      <c r="AR112" s="13" t="s">
        <v>144</v>
      </c>
      <c r="AT112" s="13" t="s">
        <v>140</v>
      </c>
      <c r="AU112" s="13" t="s">
        <v>77</v>
      </c>
      <c r="AY112" s="13" t="s">
        <v>138</v>
      </c>
      <c r="BE112" s="133">
        <f t="shared" si="4"/>
        <v>0</v>
      </c>
      <c r="BF112" s="133">
        <f t="shared" si="5"/>
        <v>0</v>
      </c>
      <c r="BG112" s="133">
        <f t="shared" si="6"/>
        <v>0</v>
      </c>
      <c r="BH112" s="133">
        <f t="shared" si="7"/>
        <v>0</v>
      </c>
      <c r="BI112" s="133">
        <f t="shared" si="8"/>
        <v>0</v>
      </c>
      <c r="BJ112" s="13" t="s">
        <v>75</v>
      </c>
      <c r="BK112" s="133">
        <f t="shared" si="9"/>
        <v>0</v>
      </c>
      <c r="BL112" s="13" t="s">
        <v>144</v>
      </c>
      <c r="BM112" s="13" t="s">
        <v>180</v>
      </c>
    </row>
    <row r="113" spans="2:65" s="1" customFormat="1" ht="16.5" customHeight="1">
      <c r="B113" s="123"/>
      <c r="C113" s="124" t="s">
        <v>181</v>
      </c>
      <c r="D113" s="124" t="s">
        <v>140</v>
      </c>
      <c r="E113" s="125" t="s">
        <v>182</v>
      </c>
      <c r="F113" s="126" t="s">
        <v>183</v>
      </c>
      <c r="G113" s="127" t="s">
        <v>184</v>
      </c>
      <c r="H113" s="128">
        <v>1284.3599999999999</v>
      </c>
      <c r="I113" s="129"/>
      <c r="J113" s="129">
        <f t="shared" si="0"/>
        <v>0</v>
      </c>
      <c r="K113" s="126" t="s">
        <v>174</v>
      </c>
      <c r="L113" s="24"/>
      <c r="M113" s="44" t="s">
        <v>1</v>
      </c>
      <c r="N113" s="130" t="s">
        <v>39</v>
      </c>
      <c r="O113" s="131">
        <v>1.7999999999999999E-2</v>
      </c>
      <c r="P113" s="131">
        <f t="shared" si="1"/>
        <v>23.118479999999998</v>
      </c>
      <c r="Q113" s="131">
        <v>0</v>
      </c>
      <c r="R113" s="131">
        <f t="shared" si="2"/>
        <v>0</v>
      </c>
      <c r="S113" s="131">
        <v>0</v>
      </c>
      <c r="T113" s="132">
        <f t="shared" si="3"/>
        <v>0</v>
      </c>
      <c r="AR113" s="13" t="s">
        <v>144</v>
      </c>
      <c r="AT113" s="13" t="s">
        <v>140</v>
      </c>
      <c r="AU113" s="13" t="s">
        <v>77</v>
      </c>
      <c r="AY113" s="13" t="s">
        <v>138</v>
      </c>
      <c r="BE113" s="133">
        <f t="shared" si="4"/>
        <v>0</v>
      </c>
      <c r="BF113" s="133">
        <f t="shared" si="5"/>
        <v>0</v>
      </c>
      <c r="BG113" s="133">
        <f t="shared" si="6"/>
        <v>0</v>
      </c>
      <c r="BH113" s="133">
        <f t="shared" si="7"/>
        <v>0</v>
      </c>
      <c r="BI113" s="133">
        <f t="shared" si="8"/>
        <v>0</v>
      </c>
      <c r="BJ113" s="13" t="s">
        <v>75</v>
      </c>
      <c r="BK113" s="133">
        <f t="shared" si="9"/>
        <v>0</v>
      </c>
      <c r="BL113" s="13" t="s">
        <v>144</v>
      </c>
      <c r="BM113" s="13" t="s">
        <v>185</v>
      </c>
    </row>
    <row r="114" spans="2:65" s="11" customFormat="1" ht="22.9" customHeight="1">
      <c r="B114" s="111"/>
      <c r="D114" s="112" t="s">
        <v>67</v>
      </c>
      <c r="E114" s="121" t="s">
        <v>77</v>
      </c>
      <c r="F114" s="121" t="s">
        <v>186</v>
      </c>
      <c r="J114" s="122">
        <f>BK114</f>
        <v>0</v>
      </c>
      <c r="L114" s="111"/>
      <c r="M114" s="115"/>
      <c r="N114" s="116"/>
      <c r="O114" s="116"/>
      <c r="P114" s="117">
        <f>SUM(P115:P123)</f>
        <v>864.14141800000004</v>
      </c>
      <c r="Q114" s="116"/>
      <c r="R114" s="117">
        <f>SUM(R115:R123)</f>
        <v>1225.2337847400001</v>
      </c>
      <c r="S114" s="116"/>
      <c r="T114" s="118">
        <f>SUM(T115:T123)</f>
        <v>0</v>
      </c>
      <c r="AR114" s="112" t="s">
        <v>75</v>
      </c>
      <c r="AT114" s="119" t="s">
        <v>67</v>
      </c>
      <c r="AU114" s="119" t="s">
        <v>75</v>
      </c>
      <c r="AY114" s="112" t="s">
        <v>138</v>
      </c>
      <c r="BK114" s="120">
        <f>SUM(BK115:BK123)</f>
        <v>0</v>
      </c>
    </row>
    <row r="115" spans="2:65" s="1" customFormat="1" ht="16.5" customHeight="1">
      <c r="B115" s="123"/>
      <c r="C115" s="124" t="s">
        <v>187</v>
      </c>
      <c r="D115" s="124" t="s">
        <v>140</v>
      </c>
      <c r="E115" s="125" t="s">
        <v>188</v>
      </c>
      <c r="F115" s="126" t="s">
        <v>189</v>
      </c>
      <c r="G115" s="127" t="s">
        <v>143</v>
      </c>
      <c r="H115" s="128">
        <v>410.32799999999997</v>
      </c>
      <c r="I115" s="129"/>
      <c r="J115" s="129">
        <f t="shared" ref="J115:J123" si="10">ROUND(I115*H115,2)</f>
        <v>0</v>
      </c>
      <c r="K115" s="126" t="s">
        <v>153</v>
      </c>
      <c r="L115" s="24"/>
      <c r="M115" s="44" t="s">
        <v>1</v>
      </c>
      <c r="N115" s="130" t="s">
        <v>39</v>
      </c>
      <c r="O115" s="131">
        <v>1.0249999999999999</v>
      </c>
      <c r="P115" s="131">
        <f t="shared" ref="P115:P123" si="11">O115*H115</f>
        <v>420.58619999999996</v>
      </c>
      <c r="Q115" s="131">
        <v>2.16</v>
      </c>
      <c r="R115" s="131">
        <f t="shared" ref="R115:R123" si="12">Q115*H115</f>
        <v>886.30848000000003</v>
      </c>
      <c r="S115" s="131">
        <v>0</v>
      </c>
      <c r="T115" s="132">
        <f t="shared" ref="T115:T123" si="13">S115*H115</f>
        <v>0</v>
      </c>
      <c r="AR115" s="13" t="s">
        <v>144</v>
      </c>
      <c r="AT115" s="13" t="s">
        <v>140</v>
      </c>
      <c r="AU115" s="13" t="s">
        <v>77</v>
      </c>
      <c r="AY115" s="13" t="s">
        <v>138</v>
      </c>
      <c r="BE115" s="133">
        <f t="shared" ref="BE115:BE123" si="14">IF(N115="základní",J115,0)</f>
        <v>0</v>
      </c>
      <c r="BF115" s="133">
        <f t="shared" ref="BF115:BF123" si="15">IF(N115="snížená",J115,0)</f>
        <v>0</v>
      </c>
      <c r="BG115" s="133">
        <f t="shared" ref="BG115:BG123" si="16">IF(N115="zákl. přenesená",J115,0)</f>
        <v>0</v>
      </c>
      <c r="BH115" s="133">
        <f t="shared" ref="BH115:BH123" si="17">IF(N115="sníž. přenesená",J115,0)</f>
        <v>0</v>
      </c>
      <c r="BI115" s="133">
        <f t="shared" ref="BI115:BI123" si="18">IF(N115="nulová",J115,0)</f>
        <v>0</v>
      </c>
      <c r="BJ115" s="13" t="s">
        <v>75</v>
      </c>
      <c r="BK115" s="133">
        <f t="shared" ref="BK115:BK123" si="19">ROUND(I115*H115,2)</f>
        <v>0</v>
      </c>
      <c r="BL115" s="13" t="s">
        <v>144</v>
      </c>
      <c r="BM115" s="13" t="s">
        <v>190</v>
      </c>
    </row>
    <row r="116" spans="2:65" s="1" customFormat="1" ht="16.5" customHeight="1">
      <c r="B116" s="123"/>
      <c r="C116" s="124" t="s">
        <v>191</v>
      </c>
      <c r="D116" s="124" t="s">
        <v>140</v>
      </c>
      <c r="E116" s="125" t="s">
        <v>192</v>
      </c>
      <c r="F116" s="126" t="s">
        <v>193</v>
      </c>
      <c r="G116" s="127" t="s">
        <v>143</v>
      </c>
      <c r="H116" s="128">
        <v>85.968000000000004</v>
      </c>
      <c r="I116" s="129"/>
      <c r="J116" s="129">
        <f t="shared" si="10"/>
        <v>0</v>
      </c>
      <c r="K116" s="126" t="s">
        <v>148</v>
      </c>
      <c r="L116" s="24"/>
      <c r="M116" s="44" t="s">
        <v>1</v>
      </c>
      <c r="N116" s="130" t="s">
        <v>39</v>
      </c>
      <c r="O116" s="131">
        <v>0.58399999999999996</v>
      </c>
      <c r="P116" s="131">
        <f t="shared" si="11"/>
        <v>50.205311999999999</v>
      </c>
      <c r="Q116" s="131">
        <v>2.2563399999999998</v>
      </c>
      <c r="R116" s="131">
        <f t="shared" si="12"/>
        <v>193.97303711999999</v>
      </c>
      <c r="S116" s="131">
        <v>0</v>
      </c>
      <c r="T116" s="132">
        <f t="shared" si="13"/>
        <v>0</v>
      </c>
      <c r="AR116" s="13" t="s">
        <v>144</v>
      </c>
      <c r="AT116" s="13" t="s">
        <v>140</v>
      </c>
      <c r="AU116" s="13" t="s">
        <v>77</v>
      </c>
      <c r="AY116" s="13" t="s">
        <v>138</v>
      </c>
      <c r="BE116" s="133">
        <f t="shared" si="14"/>
        <v>0</v>
      </c>
      <c r="BF116" s="133">
        <f t="shared" si="15"/>
        <v>0</v>
      </c>
      <c r="BG116" s="133">
        <f t="shared" si="16"/>
        <v>0</v>
      </c>
      <c r="BH116" s="133">
        <f t="shared" si="17"/>
        <v>0</v>
      </c>
      <c r="BI116" s="133">
        <f t="shared" si="18"/>
        <v>0</v>
      </c>
      <c r="BJ116" s="13" t="s">
        <v>75</v>
      </c>
      <c r="BK116" s="133">
        <f t="shared" si="19"/>
        <v>0</v>
      </c>
      <c r="BL116" s="13" t="s">
        <v>144</v>
      </c>
      <c r="BM116" s="13" t="s">
        <v>194</v>
      </c>
    </row>
    <row r="117" spans="2:65" s="1" customFormat="1" ht="16.5" customHeight="1">
      <c r="B117" s="123"/>
      <c r="C117" s="124" t="s">
        <v>195</v>
      </c>
      <c r="D117" s="124" t="s">
        <v>140</v>
      </c>
      <c r="E117" s="125" t="s">
        <v>196</v>
      </c>
      <c r="F117" s="126" t="s">
        <v>197</v>
      </c>
      <c r="G117" s="127" t="s">
        <v>184</v>
      </c>
      <c r="H117" s="128">
        <v>286.56</v>
      </c>
      <c r="I117" s="129"/>
      <c r="J117" s="129">
        <f t="shared" si="10"/>
        <v>0</v>
      </c>
      <c r="K117" s="126" t="s">
        <v>153</v>
      </c>
      <c r="L117" s="24"/>
      <c r="M117" s="44" t="s">
        <v>1</v>
      </c>
      <c r="N117" s="130" t="s">
        <v>39</v>
      </c>
      <c r="O117" s="131">
        <v>0.36399999999999999</v>
      </c>
      <c r="P117" s="131">
        <f t="shared" si="11"/>
        <v>104.30784</v>
      </c>
      <c r="Q117" s="131">
        <v>1.0300000000000001E-3</v>
      </c>
      <c r="R117" s="131">
        <f t="shared" si="12"/>
        <v>0.29515680000000005</v>
      </c>
      <c r="S117" s="131">
        <v>0</v>
      </c>
      <c r="T117" s="132">
        <f t="shared" si="13"/>
        <v>0</v>
      </c>
      <c r="AR117" s="13" t="s">
        <v>144</v>
      </c>
      <c r="AT117" s="13" t="s">
        <v>140</v>
      </c>
      <c r="AU117" s="13" t="s">
        <v>77</v>
      </c>
      <c r="AY117" s="13" t="s">
        <v>138</v>
      </c>
      <c r="BE117" s="133">
        <f t="shared" si="14"/>
        <v>0</v>
      </c>
      <c r="BF117" s="133">
        <f t="shared" si="15"/>
        <v>0</v>
      </c>
      <c r="BG117" s="133">
        <f t="shared" si="16"/>
        <v>0</v>
      </c>
      <c r="BH117" s="133">
        <f t="shared" si="17"/>
        <v>0</v>
      </c>
      <c r="BI117" s="133">
        <f t="shared" si="18"/>
        <v>0</v>
      </c>
      <c r="BJ117" s="13" t="s">
        <v>75</v>
      </c>
      <c r="BK117" s="133">
        <f t="shared" si="19"/>
        <v>0</v>
      </c>
      <c r="BL117" s="13" t="s">
        <v>144</v>
      </c>
      <c r="BM117" s="13" t="s">
        <v>198</v>
      </c>
    </row>
    <row r="118" spans="2:65" s="1" customFormat="1" ht="16.5" customHeight="1">
      <c r="B118" s="123"/>
      <c r="C118" s="124" t="s">
        <v>199</v>
      </c>
      <c r="D118" s="124" t="s">
        <v>140</v>
      </c>
      <c r="E118" s="125" t="s">
        <v>200</v>
      </c>
      <c r="F118" s="126" t="s">
        <v>201</v>
      </c>
      <c r="G118" s="127" t="s">
        <v>184</v>
      </c>
      <c r="H118" s="128">
        <v>286.56</v>
      </c>
      <c r="I118" s="129"/>
      <c r="J118" s="129">
        <f t="shared" si="10"/>
        <v>0</v>
      </c>
      <c r="K118" s="126" t="s">
        <v>153</v>
      </c>
      <c r="L118" s="24"/>
      <c r="M118" s="44" t="s">
        <v>1</v>
      </c>
      <c r="N118" s="130" t="s">
        <v>39</v>
      </c>
      <c r="O118" s="131">
        <v>0.20100000000000001</v>
      </c>
      <c r="P118" s="131">
        <f t="shared" si="11"/>
        <v>57.598560000000006</v>
      </c>
      <c r="Q118" s="131">
        <v>0</v>
      </c>
      <c r="R118" s="131">
        <f t="shared" si="12"/>
        <v>0</v>
      </c>
      <c r="S118" s="131">
        <v>0</v>
      </c>
      <c r="T118" s="132">
        <f t="shared" si="13"/>
        <v>0</v>
      </c>
      <c r="AR118" s="13" t="s">
        <v>144</v>
      </c>
      <c r="AT118" s="13" t="s">
        <v>140</v>
      </c>
      <c r="AU118" s="13" t="s">
        <v>77</v>
      </c>
      <c r="AY118" s="13" t="s">
        <v>138</v>
      </c>
      <c r="BE118" s="133">
        <f t="shared" si="14"/>
        <v>0</v>
      </c>
      <c r="BF118" s="133">
        <f t="shared" si="15"/>
        <v>0</v>
      </c>
      <c r="BG118" s="133">
        <f t="shared" si="16"/>
        <v>0</v>
      </c>
      <c r="BH118" s="133">
        <f t="shared" si="17"/>
        <v>0</v>
      </c>
      <c r="BI118" s="133">
        <f t="shared" si="18"/>
        <v>0</v>
      </c>
      <c r="BJ118" s="13" t="s">
        <v>75</v>
      </c>
      <c r="BK118" s="133">
        <f t="shared" si="19"/>
        <v>0</v>
      </c>
      <c r="BL118" s="13" t="s">
        <v>144</v>
      </c>
      <c r="BM118" s="13" t="s">
        <v>202</v>
      </c>
    </row>
    <row r="119" spans="2:65" s="1" customFormat="1" ht="16.5" customHeight="1">
      <c r="B119" s="123"/>
      <c r="C119" s="124" t="s">
        <v>8</v>
      </c>
      <c r="D119" s="124" t="s">
        <v>140</v>
      </c>
      <c r="E119" s="125" t="s">
        <v>203</v>
      </c>
      <c r="F119" s="126" t="s">
        <v>204</v>
      </c>
      <c r="G119" s="127" t="s">
        <v>179</v>
      </c>
      <c r="H119" s="128">
        <v>1.7190000000000001</v>
      </c>
      <c r="I119" s="129"/>
      <c r="J119" s="129">
        <f t="shared" si="10"/>
        <v>0</v>
      </c>
      <c r="K119" s="126" t="s">
        <v>153</v>
      </c>
      <c r="L119" s="24"/>
      <c r="M119" s="44" t="s">
        <v>1</v>
      </c>
      <c r="N119" s="130" t="s">
        <v>39</v>
      </c>
      <c r="O119" s="131">
        <v>32.820999999999998</v>
      </c>
      <c r="P119" s="131">
        <f t="shared" si="11"/>
        <v>56.419299000000002</v>
      </c>
      <c r="Q119" s="131">
        <v>1.0601700000000001</v>
      </c>
      <c r="R119" s="131">
        <f t="shared" si="12"/>
        <v>1.8224322300000002</v>
      </c>
      <c r="S119" s="131">
        <v>0</v>
      </c>
      <c r="T119" s="132">
        <f t="shared" si="13"/>
        <v>0</v>
      </c>
      <c r="AR119" s="13" t="s">
        <v>144</v>
      </c>
      <c r="AT119" s="13" t="s">
        <v>140</v>
      </c>
      <c r="AU119" s="13" t="s">
        <v>77</v>
      </c>
      <c r="AY119" s="13" t="s">
        <v>138</v>
      </c>
      <c r="BE119" s="133">
        <f t="shared" si="14"/>
        <v>0</v>
      </c>
      <c r="BF119" s="133">
        <f t="shared" si="15"/>
        <v>0</v>
      </c>
      <c r="BG119" s="133">
        <f t="shared" si="16"/>
        <v>0</v>
      </c>
      <c r="BH119" s="133">
        <f t="shared" si="17"/>
        <v>0</v>
      </c>
      <c r="BI119" s="133">
        <f t="shared" si="18"/>
        <v>0</v>
      </c>
      <c r="BJ119" s="13" t="s">
        <v>75</v>
      </c>
      <c r="BK119" s="133">
        <f t="shared" si="19"/>
        <v>0</v>
      </c>
      <c r="BL119" s="13" t="s">
        <v>144</v>
      </c>
      <c r="BM119" s="13" t="s">
        <v>205</v>
      </c>
    </row>
    <row r="120" spans="2:65" s="1" customFormat="1" ht="16.5" customHeight="1">
      <c r="B120" s="123"/>
      <c r="C120" s="124" t="s">
        <v>206</v>
      </c>
      <c r="D120" s="124" t="s">
        <v>140</v>
      </c>
      <c r="E120" s="125" t="s">
        <v>207</v>
      </c>
      <c r="F120" s="126" t="s">
        <v>208</v>
      </c>
      <c r="G120" s="127" t="s">
        <v>143</v>
      </c>
      <c r="H120" s="128">
        <v>57.6</v>
      </c>
      <c r="I120" s="129"/>
      <c r="J120" s="129">
        <f t="shared" si="10"/>
        <v>0</v>
      </c>
      <c r="K120" s="126" t="s">
        <v>153</v>
      </c>
      <c r="L120" s="24"/>
      <c r="M120" s="44" t="s">
        <v>1</v>
      </c>
      <c r="N120" s="130" t="s">
        <v>39</v>
      </c>
      <c r="O120" s="131">
        <v>0.58399999999999996</v>
      </c>
      <c r="P120" s="131">
        <f t="shared" si="11"/>
        <v>33.638399999999997</v>
      </c>
      <c r="Q120" s="131">
        <v>2.45329</v>
      </c>
      <c r="R120" s="131">
        <f t="shared" si="12"/>
        <v>141.309504</v>
      </c>
      <c r="S120" s="131">
        <v>0</v>
      </c>
      <c r="T120" s="132">
        <f t="shared" si="13"/>
        <v>0</v>
      </c>
      <c r="AR120" s="13" t="s">
        <v>144</v>
      </c>
      <c r="AT120" s="13" t="s">
        <v>140</v>
      </c>
      <c r="AU120" s="13" t="s">
        <v>77</v>
      </c>
      <c r="AY120" s="13" t="s">
        <v>138</v>
      </c>
      <c r="BE120" s="133">
        <f t="shared" si="14"/>
        <v>0</v>
      </c>
      <c r="BF120" s="133">
        <f t="shared" si="15"/>
        <v>0</v>
      </c>
      <c r="BG120" s="133">
        <f t="shared" si="16"/>
        <v>0</v>
      </c>
      <c r="BH120" s="133">
        <f t="shared" si="17"/>
        <v>0</v>
      </c>
      <c r="BI120" s="133">
        <f t="shared" si="18"/>
        <v>0</v>
      </c>
      <c r="BJ120" s="13" t="s">
        <v>75</v>
      </c>
      <c r="BK120" s="133">
        <f t="shared" si="19"/>
        <v>0</v>
      </c>
      <c r="BL120" s="13" t="s">
        <v>144</v>
      </c>
      <c r="BM120" s="13" t="s">
        <v>209</v>
      </c>
    </row>
    <row r="121" spans="2:65" s="1" customFormat="1" ht="16.5" customHeight="1">
      <c r="B121" s="123"/>
      <c r="C121" s="124" t="s">
        <v>210</v>
      </c>
      <c r="D121" s="124" t="s">
        <v>140</v>
      </c>
      <c r="E121" s="125" t="s">
        <v>211</v>
      </c>
      <c r="F121" s="126" t="s">
        <v>212</v>
      </c>
      <c r="G121" s="127" t="s">
        <v>184</v>
      </c>
      <c r="H121" s="128">
        <v>176.64</v>
      </c>
      <c r="I121" s="129"/>
      <c r="J121" s="129">
        <f t="shared" si="10"/>
        <v>0</v>
      </c>
      <c r="K121" s="126" t="s">
        <v>153</v>
      </c>
      <c r="L121" s="24"/>
      <c r="M121" s="44" t="s">
        <v>1</v>
      </c>
      <c r="N121" s="130" t="s">
        <v>39</v>
      </c>
      <c r="O121" s="131">
        <v>0.36399999999999999</v>
      </c>
      <c r="P121" s="131">
        <f t="shared" si="11"/>
        <v>64.296959999999999</v>
      </c>
      <c r="Q121" s="131">
        <v>1.0300000000000001E-3</v>
      </c>
      <c r="R121" s="131">
        <f t="shared" si="12"/>
        <v>0.1819392</v>
      </c>
      <c r="S121" s="131">
        <v>0</v>
      </c>
      <c r="T121" s="132">
        <f t="shared" si="13"/>
        <v>0</v>
      </c>
      <c r="AR121" s="13" t="s">
        <v>144</v>
      </c>
      <c r="AT121" s="13" t="s">
        <v>140</v>
      </c>
      <c r="AU121" s="13" t="s">
        <v>77</v>
      </c>
      <c r="AY121" s="13" t="s">
        <v>138</v>
      </c>
      <c r="BE121" s="133">
        <f t="shared" si="14"/>
        <v>0</v>
      </c>
      <c r="BF121" s="133">
        <f t="shared" si="15"/>
        <v>0</v>
      </c>
      <c r="BG121" s="133">
        <f t="shared" si="16"/>
        <v>0</v>
      </c>
      <c r="BH121" s="133">
        <f t="shared" si="17"/>
        <v>0</v>
      </c>
      <c r="BI121" s="133">
        <f t="shared" si="18"/>
        <v>0</v>
      </c>
      <c r="BJ121" s="13" t="s">
        <v>75</v>
      </c>
      <c r="BK121" s="133">
        <f t="shared" si="19"/>
        <v>0</v>
      </c>
      <c r="BL121" s="13" t="s">
        <v>144</v>
      </c>
      <c r="BM121" s="13" t="s">
        <v>213</v>
      </c>
    </row>
    <row r="122" spans="2:65" s="1" customFormat="1" ht="16.5" customHeight="1">
      <c r="B122" s="123"/>
      <c r="C122" s="124" t="s">
        <v>214</v>
      </c>
      <c r="D122" s="124" t="s">
        <v>140</v>
      </c>
      <c r="E122" s="125" t="s">
        <v>215</v>
      </c>
      <c r="F122" s="126" t="s">
        <v>216</v>
      </c>
      <c r="G122" s="127" t="s">
        <v>184</v>
      </c>
      <c r="H122" s="128">
        <v>176.64</v>
      </c>
      <c r="I122" s="129"/>
      <c r="J122" s="129">
        <f t="shared" si="10"/>
        <v>0</v>
      </c>
      <c r="K122" s="126" t="s">
        <v>153</v>
      </c>
      <c r="L122" s="24"/>
      <c r="M122" s="44" t="s">
        <v>1</v>
      </c>
      <c r="N122" s="130" t="s">
        <v>39</v>
      </c>
      <c r="O122" s="131">
        <v>0.20100000000000001</v>
      </c>
      <c r="P122" s="131">
        <f t="shared" si="11"/>
        <v>35.504640000000002</v>
      </c>
      <c r="Q122" s="131">
        <v>0</v>
      </c>
      <c r="R122" s="131">
        <f t="shared" si="12"/>
        <v>0</v>
      </c>
      <c r="S122" s="131">
        <v>0</v>
      </c>
      <c r="T122" s="132">
        <f t="shared" si="13"/>
        <v>0</v>
      </c>
      <c r="AR122" s="13" t="s">
        <v>144</v>
      </c>
      <c r="AT122" s="13" t="s">
        <v>140</v>
      </c>
      <c r="AU122" s="13" t="s">
        <v>77</v>
      </c>
      <c r="AY122" s="13" t="s">
        <v>138</v>
      </c>
      <c r="BE122" s="133">
        <f t="shared" si="14"/>
        <v>0</v>
      </c>
      <c r="BF122" s="133">
        <f t="shared" si="15"/>
        <v>0</v>
      </c>
      <c r="BG122" s="133">
        <f t="shared" si="16"/>
        <v>0</v>
      </c>
      <c r="BH122" s="133">
        <f t="shared" si="17"/>
        <v>0</v>
      </c>
      <c r="BI122" s="133">
        <f t="shared" si="18"/>
        <v>0</v>
      </c>
      <c r="BJ122" s="13" t="s">
        <v>75</v>
      </c>
      <c r="BK122" s="133">
        <f t="shared" si="19"/>
        <v>0</v>
      </c>
      <c r="BL122" s="13" t="s">
        <v>144</v>
      </c>
      <c r="BM122" s="13" t="s">
        <v>217</v>
      </c>
    </row>
    <row r="123" spans="2:65" s="1" customFormat="1" ht="16.5" customHeight="1">
      <c r="B123" s="123"/>
      <c r="C123" s="124" t="s">
        <v>218</v>
      </c>
      <c r="D123" s="124" t="s">
        <v>140</v>
      </c>
      <c r="E123" s="125" t="s">
        <v>219</v>
      </c>
      <c r="F123" s="126" t="s">
        <v>220</v>
      </c>
      <c r="G123" s="127" t="s">
        <v>179</v>
      </c>
      <c r="H123" s="128">
        <v>1.2669999999999999</v>
      </c>
      <c r="I123" s="129"/>
      <c r="J123" s="129">
        <f t="shared" si="10"/>
        <v>0</v>
      </c>
      <c r="K123" s="126" t="s">
        <v>148</v>
      </c>
      <c r="L123" s="24"/>
      <c r="M123" s="44" t="s">
        <v>1</v>
      </c>
      <c r="N123" s="130" t="s">
        <v>39</v>
      </c>
      <c r="O123" s="131">
        <v>32.820999999999998</v>
      </c>
      <c r="P123" s="131">
        <f t="shared" si="11"/>
        <v>41.584206999999992</v>
      </c>
      <c r="Q123" s="131">
        <v>1.0601700000000001</v>
      </c>
      <c r="R123" s="131">
        <f t="shared" si="12"/>
        <v>1.34323539</v>
      </c>
      <c r="S123" s="131">
        <v>0</v>
      </c>
      <c r="T123" s="132">
        <f t="shared" si="13"/>
        <v>0</v>
      </c>
      <c r="AR123" s="13" t="s">
        <v>144</v>
      </c>
      <c r="AT123" s="13" t="s">
        <v>140</v>
      </c>
      <c r="AU123" s="13" t="s">
        <v>77</v>
      </c>
      <c r="AY123" s="13" t="s">
        <v>138</v>
      </c>
      <c r="BE123" s="133">
        <f t="shared" si="14"/>
        <v>0</v>
      </c>
      <c r="BF123" s="133">
        <f t="shared" si="15"/>
        <v>0</v>
      </c>
      <c r="BG123" s="133">
        <f t="shared" si="16"/>
        <v>0</v>
      </c>
      <c r="BH123" s="133">
        <f t="shared" si="17"/>
        <v>0</v>
      </c>
      <c r="BI123" s="133">
        <f t="shared" si="18"/>
        <v>0</v>
      </c>
      <c r="BJ123" s="13" t="s">
        <v>75</v>
      </c>
      <c r="BK123" s="133">
        <f t="shared" si="19"/>
        <v>0</v>
      </c>
      <c r="BL123" s="13" t="s">
        <v>144</v>
      </c>
      <c r="BM123" s="13" t="s">
        <v>221</v>
      </c>
    </row>
    <row r="124" spans="2:65" s="11" customFormat="1" ht="22.9" customHeight="1">
      <c r="B124" s="111"/>
      <c r="D124" s="112" t="s">
        <v>67</v>
      </c>
      <c r="E124" s="121" t="s">
        <v>150</v>
      </c>
      <c r="F124" s="121" t="s">
        <v>222</v>
      </c>
      <c r="J124" s="122">
        <f>BK124</f>
        <v>0</v>
      </c>
      <c r="L124" s="111"/>
      <c r="M124" s="115"/>
      <c r="N124" s="116"/>
      <c r="O124" s="116"/>
      <c r="P124" s="117">
        <f>SUM(P125:P129)</f>
        <v>258.50830000000002</v>
      </c>
      <c r="Q124" s="116"/>
      <c r="R124" s="117">
        <f>SUM(R125:R129)</f>
        <v>60.534917640000003</v>
      </c>
      <c r="S124" s="116"/>
      <c r="T124" s="118">
        <f>SUM(T125:T129)</f>
        <v>0</v>
      </c>
      <c r="AR124" s="112" t="s">
        <v>75</v>
      </c>
      <c r="AT124" s="119" t="s">
        <v>67</v>
      </c>
      <c r="AU124" s="119" t="s">
        <v>75</v>
      </c>
      <c r="AY124" s="112" t="s">
        <v>138</v>
      </c>
      <c r="BK124" s="120">
        <f>SUM(BK125:BK129)</f>
        <v>0</v>
      </c>
    </row>
    <row r="125" spans="2:65" s="1" customFormat="1" ht="16.5" customHeight="1">
      <c r="B125" s="123"/>
      <c r="C125" s="124" t="s">
        <v>223</v>
      </c>
      <c r="D125" s="124" t="s">
        <v>140</v>
      </c>
      <c r="E125" s="125" t="s">
        <v>224</v>
      </c>
      <c r="F125" s="126" t="s">
        <v>225</v>
      </c>
      <c r="G125" s="127" t="s">
        <v>143</v>
      </c>
      <c r="H125" s="128">
        <v>23.254999999999999</v>
      </c>
      <c r="I125" s="129"/>
      <c r="J125" s="129">
        <f>ROUND(I125*H125,2)</f>
        <v>0</v>
      </c>
      <c r="K125" s="126" t="s">
        <v>153</v>
      </c>
      <c r="L125" s="24"/>
      <c r="M125" s="44" t="s">
        <v>1</v>
      </c>
      <c r="N125" s="130" t="s">
        <v>39</v>
      </c>
      <c r="O125" s="131">
        <v>1.593</v>
      </c>
      <c r="P125" s="131">
        <f>O125*H125</f>
        <v>37.045214999999999</v>
      </c>
      <c r="Q125" s="131">
        <v>2.4533</v>
      </c>
      <c r="R125" s="131">
        <f>Q125*H125</f>
        <v>57.051491499999997</v>
      </c>
      <c r="S125" s="131">
        <v>0</v>
      </c>
      <c r="T125" s="132">
        <f>S125*H125</f>
        <v>0</v>
      </c>
      <c r="AR125" s="13" t="s">
        <v>144</v>
      </c>
      <c r="AT125" s="13" t="s">
        <v>140</v>
      </c>
      <c r="AU125" s="13" t="s">
        <v>77</v>
      </c>
      <c r="AY125" s="13" t="s">
        <v>138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3" t="s">
        <v>75</v>
      </c>
      <c r="BK125" s="133">
        <f>ROUND(I125*H125,2)</f>
        <v>0</v>
      </c>
      <c r="BL125" s="13" t="s">
        <v>144</v>
      </c>
      <c r="BM125" s="13" t="s">
        <v>226</v>
      </c>
    </row>
    <row r="126" spans="2:65" s="1" customFormat="1" ht="16.5" customHeight="1">
      <c r="B126" s="123"/>
      <c r="C126" s="124" t="s">
        <v>7</v>
      </c>
      <c r="D126" s="124" t="s">
        <v>140</v>
      </c>
      <c r="E126" s="125" t="s">
        <v>227</v>
      </c>
      <c r="F126" s="126" t="s">
        <v>228</v>
      </c>
      <c r="G126" s="127" t="s">
        <v>184</v>
      </c>
      <c r="H126" s="128">
        <v>203.64</v>
      </c>
      <c r="I126" s="129"/>
      <c r="J126" s="129">
        <f>ROUND(I126*H126,2)</f>
        <v>0</v>
      </c>
      <c r="K126" s="126" t="s">
        <v>153</v>
      </c>
      <c r="L126" s="24"/>
      <c r="M126" s="44" t="s">
        <v>1</v>
      </c>
      <c r="N126" s="130" t="s">
        <v>39</v>
      </c>
      <c r="O126" s="131">
        <v>0.51900000000000002</v>
      </c>
      <c r="P126" s="131">
        <f>O126*H126</f>
        <v>105.68916</v>
      </c>
      <c r="Q126" s="131">
        <v>4.4900000000000001E-3</v>
      </c>
      <c r="R126" s="131">
        <f>Q126*H126</f>
        <v>0.91434359999999992</v>
      </c>
      <c r="S126" s="131">
        <v>0</v>
      </c>
      <c r="T126" s="132">
        <f>S126*H126</f>
        <v>0</v>
      </c>
      <c r="AR126" s="13" t="s">
        <v>144</v>
      </c>
      <c r="AT126" s="13" t="s">
        <v>140</v>
      </c>
      <c r="AU126" s="13" t="s">
        <v>77</v>
      </c>
      <c r="AY126" s="13" t="s">
        <v>138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13" t="s">
        <v>75</v>
      </c>
      <c r="BK126" s="133">
        <f>ROUND(I126*H126,2)</f>
        <v>0</v>
      </c>
      <c r="BL126" s="13" t="s">
        <v>144</v>
      </c>
      <c r="BM126" s="13" t="s">
        <v>229</v>
      </c>
    </row>
    <row r="127" spans="2:65" s="1" customFormat="1" ht="16.5" customHeight="1">
      <c r="B127" s="123"/>
      <c r="C127" s="124" t="s">
        <v>230</v>
      </c>
      <c r="D127" s="124" t="s">
        <v>140</v>
      </c>
      <c r="E127" s="125" t="s">
        <v>231</v>
      </c>
      <c r="F127" s="126" t="s">
        <v>232</v>
      </c>
      <c r="G127" s="127" t="s">
        <v>184</v>
      </c>
      <c r="H127" s="128">
        <v>203.64</v>
      </c>
      <c r="I127" s="129"/>
      <c r="J127" s="129">
        <f>ROUND(I127*H127,2)</f>
        <v>0</v>
      </c>
      <c r="K127" s="126" t="s">
        <v>153</v>
      </c>
      <c r="L127" s="24"/>
      <c r="M127" s="44" t="s">
        <v>1</v>
      </c>
      <c r="N127" s="130" t="s">
        <v>39</v>
      </c>
      <c r="O127" s="131">
        <v>0.32200000000000001</v>
      </c>
      <c r="P127" s="131">
        <f>O127*H127</f>
        <v>65.57208</v>
      </c>
      <c r="Q127" s="131">
        <v>0</v>
      </c>
      <c r="R127" s="131">
        <f>Q127*H127</f>
        <v>0</v>
      </c>
      <c r="S127" s="131">
        <v>0</v>
      </c>
      <c r="T127" s="132">
        <f>S127*H127</f>
        <v>0</v>
      </c>
      <c r="AR127" s="13" t="s">
        <v>144</v>
      </c>
      <c r="AT127" s="13" t="s">
        <v>140</v>
      </c>
      <c r="AU127" s="13" t="s">
        <v>77</v>
      </c>
      <c r="AY127" s="13" t="s">
        <v>138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13" t="s">
        <v>75</v>
      </c>
      <c r="BK127" s="133">
        <f>ROUND(I127*H127,2)</f>
        <v>0</v>
      </c>
      <c r="BL127" s="13" t="s">
        <v>144</v>
      </c>
      <c r="BM127" s="13" t="s">
        <v>233</v>
      </c>
    </row>
    <row r="128" spans="2:65" s="1" customFormat="1" ht="16.5" customHeight="1">
      <c r="B128" s="123"/>
      <c r="C128" s="124" t="s">
        <v>234</v>
      </c>
      <c r="D128" s="124" t="s">
        <v>140</v>
      </c>
      <c r="E128" s="125" t="s">
        <v>235</v>
      </c>
      <c r="F128" s="126" t="s">
        <v>236</v>
      </c>
      <c r="G128" s="127" t="s">
        <v>179</v>
      </c>
      <c r="H128" s="128">
        <v>0.51200000000000001</v>
      </c>
      <c r="I128" s="129"/>
      <c r="J128" s="129">
        <f>ROUND(I128*H128,2)</f>
        <v>0</v>
      </c>
      <c r="K128" s="126" t="s">
        <v>153</v>
      </c>
      <c r="L128" s="24"/>
      <c r="M128" s="44" t="s">
        <v>1</v>
      </c>
      <c r="N128" s="130" t="s">
        <v>39</v>
      </c>
      <c r="O128" s="131">
        <v>40.606999999999999</v>
      </c>
      <c r="P128" s="131">
        <f>O128*H128</f>
        <v>20.790783999999999</v>
      </c>
      <c r="Q128" s="131">
        <v>1.0461400000000001</v>
      </c>
      <c r="R128" s="131">
        <f>Q128*H128</f>
        <v>0.53562368000000005</v>
      </c>
      <c r="S128" s="131">
        <v>0</v>
      </c>
      <c r="T128" s="132">
        <f>S128*H128</f>
        <v>0</v>
      </c>
      <c r="AR128" s="13" t="s">
        <v>144</v>
      </c>
      <c r="AT128" s="13" t="s">
        <v>140</v>
      </c>
      <c r="AU128" s="13" t="s">
        <v>77</v>
      </c>
      <c r="AY128" s="13" t="s">
        <v>138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13" t="s">
        <v>75</v>
      </c>
      <c r="BK128" s="133">
        <f>ROUND(I128*H128,2)</f>
        <v>0</v>
      </c>
      <c r="BL128" s="13" t="s">
        <v>144</v>
      </c>
      <c r="BM128" s="13" t="s">
        <v>237</v>
      </c>
    </row>
    <row r="129" spans="2:65" s="1" customFormat="1" ht="16.5" customHeight="1">
      <c r="B129" s="123"/>
      <c r="C129" s="124" t="s">
        <v>238</v>
      </c>
      <c r="D129" s="124" t="s">
        <v>140</v>
      </c>
      <c r="E129" s="125" t="s">
        <v>239</v>
      </c>
      <c r="F129" s="126" t="s">
        <v>240</v>
      </c>
      <c r="G129" s="127" t="s">
        <v>179</v>
      </c>
      <c r="H129" s="128">
        <v>1.931</v>
      </c>
      <c r="I129" s="129"/>
      <c r="J129" s="129">
        <f>ROUND(I129*H129,2)</f>
        <v>0</v>
      </c>
      <c r="K129" s="126" t="s">
        <v>153</v>
      </c>
      <c r="L129" s="24"/>
      <c r="M129" s="44" t="s">
        <v>1</v>
      </c>
      <c r="N129" s="130" t="s">
        <v>39</v>
      </c>
      <c r="O129" s="131">
        <v>15.231</v>
      </c>
      <c r="P129" s="131">
        <f>O129*H129</f>
        <v>29.411061</v>
      </c>
      <c r="Q129" s="131">
        <v>1.0530600000000001</v>
      </c>
      <c r="R129" s="131">
        <f>Q129*H129</f>
        <v>2.0334588600000001</v>
      </c>
      <c r="S129" s="131">
        <v>0</v>
      </c>
      <c r="T129" s="132">
        <f>S129*H129</f>
        <v>0</v>
      </c>
      <c r="AR129" s="13" t="s">
        <v>144</v>
      </c>
      <c r="AT129" s="13" t="s">
        <v>140</v>
      </c>
      <c r="AU129" s="13" t="s">
        <v>77</v>
      </c>
      <c r="AY129" s="13" t="s">
        <v>138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13" t="s">
        <v>75</v>
      </c>
      <c r="BK129" s="133">
        <f>ROUND(I129*H129,2)</f>
        <v>0</v>
      </c>
      <c r="BL129" s="13" t="s">
        <v>144</v>
      </c>
      <c r="BM129" s="13" t="s">
        <v>241</v>
      </c>
    </row>
    <row r="130" spans="2:65" s="11" customFormat="1" ht="22.9" customHeight="1">
      <c r="B130" s="111"/>
      <c r="D130" s="112" t="s">
        <v>67</v>
      </c>
      <c r="E130" s="121" t="s">
        <v>158</v>
      </c>
      <c r="F130" s="121" t="s">
        <v>242</v>
      </c>
      <c r="J130" s="122">
        <f>BK130</f>
        <v>0</v>
      </c>
      <c r="L130" s="111"/>
      <c r="M130" s="115"/>
      <c r="N130" s="116"/>
      <c r="O130" s="116"/>
      <c r="P130" s="117">
        <f>SUM(P131:P133)</f>
        <v>14.719000000000001</v>
      </c>
      <c r="Q130" s="116"/>
      <c r="R130" s="117">
        <f>SUM(R131:R133)</f>
        <v>16.494709999999998</v>
      </c>
      <c r="S130" s="116"/>
      <c r="T130" s="118">
        <f>SUM(T131:T133)</f>
        <v>0</v>
      </c>
      <c r="AR130" s="112" t="s">
        <v>75</v>
      </c>
      <c r="AT130" s="119" t="s">
        <v>67</v>
      </c>
      <c r="AU130" s="119" t="s">
        <v>75</v>
      </c>
      <c r="AY130" s="112" t="s">
        <v>138</v>
      </c>
      <c r="BK130" s="120">
        <f>SUM(BK131:BK133)</f>
        <v>0</v>
      </c>
    </row>
    <row r="131" spans="2:65" s="1" customFormat="1" ht="16.5" customHeight="1">
      <c r="B131" s="123"/>
      <c r="C131" s="124" t="s">
        <v>243</v>
      </c>
      <c r="D131" s="124" t="s">
        <v>140</v>
      </c>
      <c r="E131" s="125" t="s">
        <v>244</v>
      </c>
      <c r="F131" s="126" t="s">
        <v>245</v>
      </c>
      <c r="G131" s="127" t="s">
        <v>184</v>
      </c>
      <c r="H131" s="128">
        <v>41</v>
      </c>
      <c r="I131" s="129"/>
      <c r="J131" s="129">
        <f>ROUND(I131*H131,2)</f>
        <v>0</v>
      </c>
      <c r="K131" s="126" t="s">
        <v>153</v>
      </c>
      <c r="L131" s="24"/>
      <c r="M131" s="44" t="s">
        <v>1</v>
      </c>
      <c r="N131" s="130" t="s">
        <v>39</v>
      </c>
      <c r="O131" s="131">
        <v>3.1E-2</v>
      </c>
      <c r="P131" s="131">
        <f>O131*H131</f>
        <v>1.2709999999999999</v>
      </c>
      <c r="Q131" s="131">
        <v>0</v>
      </c>
      <c r="R131" s="131">
        <f>Q131*H131</f>
        <v>0</v>
      </c>
      <c r="S131" s="131">
        <v>0</v>
      </c>
      <c r="T131" s="132">
        <f>S131*H131</f>
        <v>0</v>
      </c>
      <c r="AR131" s="13" t="s">
        <v>144</v>
      </c>
      <c r="AT131" s="13" t="s">
        <v>140</v>
      </c>
      <c r="AU131" s="13" t="s">
        <v>77</v>
      </c>
      <c r="AY131" s="13" t="s">
        <v>138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13" t="s">
        <v>75</v>
      </c>
      <c r="BK131" s="133">
        <f>ROUND(I131*H131,2)</f>
        <v>0</v>
      </c>
      <c r="BL131" s="13" t="s">
        <v>144</v>
      </c>
      <c r="BM131" s="13" t="s">
        <v>246</v>
      </c>
    </row>
    <row r="132" spans="2:65" s="1" customFormat="1" ht="16.5" customHeight="1">
      <c r="B132" s="123"/>
      <c r="C132" s="124" t="s">
        <v>247</v>
      </c>
      <c r="D132" s="124" t="s">
        <v>140</v>
      </c>
      <c r="E132" s="125" t="s">
        <v>248</v>
      </c>
      <c r="F132" s="126" t="s">
        <v>249</v>
      </c>
      <c r="G132" s="127" t="s">
        <v>184</v>
      </c>
      <c r="H132" s="128">
        <v>41</v>
      </c>
      <c r="I132" s="129"/>
      <c r="J132" s="129">
        <f>ROUND(I132*H132,2)</f>
        <v>0</v>
      </c>
      <c r="K132" s="126" t="s">
        <v>153</v>
      </c>
      <c r="L132" s="24"/>
      <c r="M132" s="44" t="s">
        <v>1</v>
      </c>
      <c r="N132" s="130" t="s">
        <v>39</v>
      </c>
      <c r="O132" s="131">
        <v>0.317</v>
      </c>
      <c r="P132" s="131">
        <f>O132*H132</f>
        <v>12.997</v>
      </c>
      <c r="Q132" s="131">
        <v>0.37974999999999998</v>
      </c>
      <c r="R132" s="131">
        <f>Q132*H132</f>
        <v>15.569749999999999</v>
      </c>
      <c r="S132" s="131">
        <v>0</v>
      </c>
      <c r="T132" s="132">
        <f>S132*H132</f>
        <v>0</v>
      </c>
      <c r="AR132" s="13" t="s">
        <v>144</v>
      </c>
      <c r="AT132" s="13" t="s">
        <v>140</v>
      </c>
      <c r="AU132" s="13" t="s">
        <v>77</v>
      </c>
      <c r="AY132" s="13" t="s">
        <v>138</v>
      </c>
      <c r="BE132" s="133">
        <f>IF(N132="základní",J132,0)</f>
        <v>0</v>
      </c>
      <c r="BF132" s="133">
        <f>IF(N132="snížená",J132,0)</f>
        <v>0</v>
      </c>
      <c r="BG132" s="133">
        <f>IF(N132="zákl. přenesená",J132,0)</f>
        <v>0</v>
      </c>
      <c r="BH132" s="133">
        <f>IF(N132="sníž. přenesená",J132,0)</f>
        <v>0</v>
      </c>
      <c r="BI132" s="133">
        <f>IF(N132="nulová",J132,0)</f>
        <v>0</v>
      </c>
      <c r="BJ132" s="13" t="s">
        <v>75</v>
      </c>
      <c r="BK132" s="133">
        <f>ROUND(I132*H132,2)</f>
        <v>0</v>
      </c>
      <c r="BL132" s="13" t="s">
        <v>144</v>
      </c>
      <c r="BM132" s="13" t="s">
        <v>250</v>
      </c>
    </row>
    <row r="133" spans="2:65" s="1" customFormat="1" ht="16.5" customHeight="1">
      <c r="B133" s="123"/>
      <c r="C133" s="124" t="s">
        <v>251</v>
      </c>
      <c r="D133" s="124" t="s">
        <v>140</v>
      </c>
      <c r="E133" s="125" t="s">
        <v>252</v>
      </c>
      <c r="F133" s="126" t="s">
        <v>253</v>
      </c>
      <c r="G133" s="127" t="s">
        <v>184</v>
      </c>
      <c r="H133" s="128">
        <v>41</v>
      </c>
      <c r="I133" s="129"/>
      <c r="J133" s="129">
        <f>ROUND(I133*H133,2)</f>
        <v>0</v>
      </c>
      <c r="K133" s="126" t="s">
        <v>153</v>
      </c>
      <c r="L133" s="24"/>
      <c r="M133" s="44" t="s">
        <v>1</v>
      </c>
      <c r="N133" s="130" t="s">
        <v>39</v>
      </c>
      <c r="O133" s="131">
        <v>1.0999999999999999E-2</v>
      </c>
      <c r="P133" s="131">
        <f>O133*H133</f>
        <v>0.45099999999999996</v>
      </c>
      <c r="Q133" s="131">
        <v>2.256E-2</v>
      </c>
      <c r="R133" s="131">
        <f>Q133*H133</f>
        <v>0.92496</v>
      </c>
      <c r="S133" s="131">
        <v>0</v>
      </c>
      <c r="T133" s="132">
        <f>S133*H133</f>
        <v>0</v>
      </c>
      <c r="AR133" s="13" t="s">
        <v>144</v>
      </c>
      <c r="AT133" s="13" t="s">
        <v>140</v>
      </c>
      <c r="AU133" s="13" t="s">
        <v>77</v>
      </c>
      <c r="AY133" s="13" t="s">
        <v>138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3" t="s">
        <v>75</v>
      </c>
      <c r="BK133" s="133">
        <f>ROUND(I133*H133,2)</f>
        <v>0</v>
      </c>
      <c r="BL133" s="13" t="s">
        <v>144</v>
      </c>
      <c r="BM133" s="13" t="s">
        <v>254</v>
      </c>
    </row>
    <row r="134" spans="2:65" s="11" customFormat="1" ht="22.9" customHeight="1">
      <c r="B134" s="111"/>
      <c r="D134" s="112" t="s">
        <v>67</v>
      </c>
      <c r="E134" s="121" t="s">
        <v>162</v>
      </c>
      <c r="F134" s="121" t="s">
        <v>255</v>
      </c>
      <c r="J134" s="122">
        <f>BK134</f>
        <v>0</v>
      </c>
      <c r="L134" s="111"/>
      <c r="M134" s="115"/>
      <c r="N134" s="116"/>
      <c r="O134" s="116"/>
      <c r="P134" s="117">
        <f>SUM(P135:P144)</f>
        <v>1479.5017850000002</v>
      </c>
      <c r="Q134" s="116"/>
      <c r="R134" s="117">
        <f>SUM(R135:R144)</f>
        <v>714.75741636000009</v>
      </c>
      <c r="S134" s="116"/>
      <c r="T134" s="118">
        <f>SUM(T135:T144)</f>
        <v>0</v>
      </c>
      <c r="AR134" s="112" t="s">
        <v>75</v>
      </c>
      <c r="AT134" s="119" t="s">
        <v>67</v>
      </c>
      <c r="AU134" s="119" t="s">
        <v>75</v>
      </c>
      <c r="AY134" s="112" t="s">
        <v>138</v>
      </c>
      <c r="BK134" s="120">
        <f>SUM(BK135:BK144)</f>
        <v>0</v>
      </c>
    </row>
    <row r="135" spans="2:65" s="1" customFormat="1" ht="16.5" customHeight="1">
      <c r="B135" s="123"/>
      <c r="C135" s="124" t="s">
        <v>256</v>
      </c>
      <c r="D135" s="124" t="s">
        <v>140</v>
      </c>
      <c r="E135" s="125" t="s">
        <v>257</v>
      </c>
      <c r="F135" s="126" t="s">
        <v>258</v>
      </c>
      <c r="G135" s="127" t="s">
        <v>184</v>
      </c>
      <c r="H135" s="128">
        <v>340.3</v>
      </c>
      <c r="I135" s="129"/>
      <c r="J135" s="129">
        <f t="shared" ref="J135:J144" si="20">ROUND(I135*H135,2)</f>
        <v>0</v>
      </c>
      <c r="K135" s="126" t="s">
        <v>1</v>
      </c>
      <c r="L135" s="24"/>
      <c r="M135" s="44" t="s">
        <v>1</v>
      </c>
      <c r="N135" s="130" t="s">
        <v>39</v>
      </c>
      <c r="O135" s="131">
        <v>0</v>
      </c>
      <c r="P135" s="131">
        <f t="shared" ref="P135:P144" si="21">O135*H135</f>
        <v>0</v>
      </c>
      <c r="Q135" s="131">
        <v>0</v>
      </c>
      <c r="R135" s="131">
        <f t="shared" ref="R135:R144" si="22">Q135*H135</f>
        <v>0</v>
      </c>
      <c r="S135" s="131">
        <v>0</v>
      </c>
      <c r="T135" s="132">
        <f t="shared" ref="T135:T144" si="23">S135*H135</f>
        <v>0</v>
      </c>
      <c r="AR135" s="13" t="s">
        <v>144</v>
      </c>
      <c r="AT135" s="13" t="s">
        <v>140</v>
      </c>
      <c r="AU135" s="13" t="s">
        <v>77</v>
      </c>
      <c r="AY135" s="13" t="s">
        <v>138</v>
      </c>
      <c r="BE135" s="133">
        <f t="shared" ref="BE135:BE144" si="24">IF(N135="základní",J135,0)</f>
        <v>0</v>
      </c>
      <c r="BF135" s="133">
        <f t="shared" ref="BF135:BF144" si="25">IF(N135="snížená",J135,0)</f>
        <v>0</v>
      </c>
      <c r="BG135" s="133">
        <f t="shared" ref="BG135:BG144" si="26">IF(N135="zákl. přenesená",J135,0)</f>
        <v>0</v>
      </c>
      <c r="BH135" s="133">
        <f t="shared" ref="BH135:BH144" si="27">IF(N135="sníž. přenesená",J135,0)</f>
        <v>0</v>
      </c>
      <c r="BI135" s="133">
        <f t="shared" ref="BI135:BI144" si="28">IF(N135="nulová",J135,0)</f>
        <v>0</v>
      </c>
      <c r="BJ135" s="13" t="s">
        <v>75</v>
      </c>
      <c r="BK135" s="133">
        <f t="shared" ref="BK135:BK144" si="29">ROUND(I135*H135,2)</f>
        <v>0</v>
      </c>
      <c r="BL135" s="13" t="s">
        <v>144</v>
      </c>
      <c r="BM135" s="13" t="s">
        <v>259</v>
      </c>
    </row>
    <row r="136" spans="2:65" s="1" customFormat="1" ht="16.5" customHeight="1">
      <c r="B136" s="123"/>
      <c r="C136" s="124" t="s">
        <v>260</v>
      </c>
      <c r="D136" s="124" t="s">
        <v>140</v>
      </c>
      <c r="E136" s="125" t="s">
        <v>261</v>
      </c>
      <c r="F136" s="126" t="s">
        <v>262</v>
      </c>
      <c r="G136" s="127" t="s">
        <v>143</v>
      </c>
      <c r="H136" s="128">
        <v>282.71800000000002</v>
      </c>
      <c r="I136" s="129"/>
      <c r="J136" s="129">
        <f t="shared" si="20"/>
        <v>0</v>
      </c>
      <c r="K136" s="126" t="s">
        <v>153</v>
      </c>
      <c r="L136" s="24"/>
      <c r="M136" s="44" t="s">
        <v>1</v>
      </c>
      <c r="N136" s="130" t="s">
        <v>39</v>
      </c>
      <c r="O136" s="131">
        <v>2.3170000000000002</v>
      </c>
      <c r="P136" s="131">
        <f t="shared" si="21"/>
        <v>655.05760600000008</v>
      </c>
      <c r="Q136" s="131">
        <v>2.45329</v>
      </c>
      <c r="R136" s="131">
        <f t="shared" si="22"/>
        <v>693.58924222000007</v>
      </c>
      <c r="S136" s="131">
        <v>0</v>
      </c>
      <c r="T136" s="132">
        <f t="shared" si="23"/>
        <v>0</v>
      </c>
      <c r="AR136" s="13" t="s">
        <v>144</v>
      </c>
      <c r="AT136" s="13" t="s">
        <v>140</v>
      </c>
      <c r="AU136" s="13" t="s">
        <v>77</v>
      </c>
      <c r="AY136" s="13" t="s">
        <v>138</v>
      </c>
      <c r="BE136" s="133">
        <f t="shared" si="24"/>
        <v>0</v>
      </c>
      <c r="BF136" s="133">
        <f t="shared" si="25"/>
        <v>0</v>
      </c>
      <c r="BG136" s="133">
        <f t="shared" si="26"/>
        <v>0</v>
      </c>
      <c r="BH136" s="133">
        <f t="shared" si="27"/>
        <v>0</v>
      </c>
      <c r="BI136" s="133">
        <f t="shared" si="28"/>
        <v>0</v>
      </c>
      <c r="BJ136" s="13" t="s">
        <v>75</v>
      </c>
      <c r="BK136" s="133">
        <f t="shared" si="29"/>
        <v>0</v>
      </c>
      <c r="BL136" s="13" t="s">
        <v>144</v>
      </c>
      <c r="BM136" s="13" t="s">
        <v>263</v>
      </c>
    </row>
    <row r="137" spans="2:65" s="1" customFormat="1" ht="16.5" customHeight="1">
      <c r="B137" s="123"/>
      <c r="C137" s="124" t="s">
        <v>264</v>
      </c>
      <c r="D137" s="124" t="s">
        <v>140</v>
      </c>
      <c r="E137" s="125" t="s">
        <v>265</v>
      </c>
      <c r="F137" s="126" t="s">
        <v>266</v>
      </c>
      <c r="G137" s="127" t="s">
        <v>143</v>
      </c>
      <c r="H137" s="128">
        <v>282.71800000000002</v>
      </c>
      <c r="I137" s="129"/>
      <c r="J137" s="129">
        <f t="shared" si="20"/>
        <v>0</v>
      </c>
      <c r="K137" s="126" t="s">
        <v>153</v>
      </c>
      <c r="L137" s="24"/>
      <c r="M137" s="44" t="s">
        <v>1</v>
      </c>
      <c r="N137" s="130" t="s">
        <v>39</v>
      </c>
      <c r="O137" s="131">
        <v>0.67500000000000004</v>
      </c>
      <c r="P137" s="131">
        <f t="shared" si="21"/>
        <v>190.83465000000001</v>
      </c>
      <c r="Q137" s="131">
        <v>0</v>
      </c>
      <c r="R137" s="131">
        <f t="shared" si="22"/>
        <v>0</v>
      </c>
      <c r="S137" s="131">
        <v>0</v>
      </c>
      <c r="T137" s="132">
        <f t="shared" si="23"/>
        <v>0</v>
      </c>
      <c r="AR137" s="13" t="s">
        <v>144</v>
      </c>
      <c r="AT137" s="13" t="s">
        <v>140</v>
      </c>
      <c r="AU137" s="13" t="s">
        <v>77</v>
      </c>
      <c r="AY137" s="13" t="s">
        <v>138</v>
      </c>
      <c r="BE137" s="133">
        <f t="shared" si="24"/>
        <v>0</v>
      </c>
      <c r="BF137" s="133">
        <f t="shared" si="25"/>
        <v>0</v>
      </c>
      <c r="BG137" s="133">
        <f t="shared" si="26"/>
        <v>0</v>
      </c>
      <c r="BH137" s="133">
        <f t="shared" si="27"/>
        <v>0</v>
      </c>
      <c r="BI137" s="133">
        <f t="shared" si="28"/>
        <v>0</v>
      </c>
      <c r="BJ137" s="13" t="s">
        <v>75</v>
      </c>
      <c r="BK137" s="133">
        <f t="shared" si="29"/>
        <v>0</v>
      </c>
      <c r="BL137" s="13" t="s">
        <v>144</v>
      </c>
      <c r="BM137" s="13" t="s">
        <v>267</v>
      </c>
    </row>
    <row r="138" spans="2:65" s="1" customFormat="1" ht="16.5" customHeight="1">
      <c r="B138" s="123"/>
      <c r="C138" s="124" t="s">
        <v>268</v>
      </c>
      <c r="D138" s="124" t="s">
        <v>140</v>
      </c>
      <c r="E138" s="125" t="s">
        <v>269</v>
      </c>
      <c r="F138" s="126" t="s">
        <v>270</v>
      </c>
      <c r="G138" s="127" t="s">
        <v>143</v>
      </c>
      <c r="H138" s="128">
        <v>282.71800000000002</v>
      </c>
      <c r="I138" s="129"/>
      <c r="J138" s="129">
        <f t="shared" si="20"/>
        <v>0</v>
      </c>
      <c r="K138" s="126" t="s">
        <v>153</v>
      </c>
      <c r="L138" s="24"/>
      <c r="M138" s="44" t="s">
        <v>1</v>
      </c>
      <c r="N138" s="130" t="s">
        <v>39</v>
      </c>
      <c r="O138" s="131">
        <v>0.20499999999999999</v>
      </c>
      <c r="P138" s="131">
        <f t="shared" si="21"/>
        <v>57.957189999999997</v>
      </c>
      <c r="Q138" s="131">
        <v>0</v>
      </c>
      <c r="R138" s="131">
        <f t="shared" si="22"/>
        <v>0</v>
      </c>
      <c r="S138" s="131">
        <v>0</v>
      </c>
      <c r="T138" s="132">
        <f t="shared" si="23"/>
        <v>0</v>
      </c>
      <c r="AR138" s="13" t="s">
        <v>144</v>
      </c>
      <c r="AT138" s="13" t="s">
        <v>140</v>
      </c>
      <c r="AU138" s="13" t="s">
        <v>77</v>
      </c>
      <c r="AY138" s="13" t="s">
        <v>138</v>
      </c>
      <c r="BE138" s="133">
        <f t="shared" si="24"/>
        <v>0</v>
      </c>
      <c r="BF138" s="133">
        <f t="shared" si="25"/>
        <v>0</v>
      </c>
      <c r="BG138" s="133">
        <f t="shared" si="26"/>
        <v>0</v>
      </c>
      <c r="BH138" s="133">
        <f t="shared" si="27"/>
        <v>0</v>
      </c>
      <c r="BI138" s="133">
        <f t="shared" si="28"/>
        <v>0</v>
      </c>
      <c r="BJ138" s="13" t="s">
        <v>75</v>
      </c>
      <c r="BK138" s="133">
        <f t="shared" si="29"/>
        <v>0</v>
      </c>
      <c r="BL138" s="13" t="s">
        <v>144</v>
      </c>
      <c r="BM138" s="13" t="s">
        <v>271</v>
      </c>
    </row>
    <row r="139" spans="2:65" s="1" customFormat="1" ht="16.5" customHeight="1">
      <c r="B139" s="123"/>
      <c r="C139" s="124" t="s">
        <v>272</v>
      </c>
      <c r="D139" s="124" t="s">
        <v>140</v>
      </c>
      <c r="E139" s="125" t="s">
        <v>273</v>
      </c>
      <c r="F139" s="126" t="s">
        <v>274</v>
      </c>
      <c r="G139" s="127" t="s">
        <v>184</v>
      </c>
      <c r="H139" s="128">
        <v>110.7</v>
      </c>
      <c r="I139" s="129"/>
      <c r="J139" s="129">
        <f t="shared" si="20"/>
        <v>0</v>
      </c>
      <c r="K139" s="126" t="s">
        <v>153</v>
      </c>
      <c r="L139" s="24"/>
      <c r="M139" s="44" t="s">
        <v>1</v>
      </c>
      <c r="N139" s="130" t="s">
        <v>39</v>
      </c>
      <c r="O139" s="131">
        <v>0.39600000000000002</v>
      </c>
      <c r="P139" s="131">
        <f t="shared" si="21"/>
        <v>43.837200000000003</v>
      </c>
      <c r="Q139" s="131">
        <v>1.3520000000000001E-2</v>
      </c>
      <c r="R139" s="131">
        <f t="shared" si="22"/>
        <v>1.4966640000000002</v>
      </c>
      <c r="S139" s="131">
        <v>0</v>
      </c>
      <c r="T139" s="132">
        <f t="shared" si="23"/>
        <v>0</v>
      </c>
      <c r="AR139" s="13" t="s">
        <v>144</v>
      </c>
      <c r="AT139" s="13" t="s">
        <v>140</v>
      </c>
      <c r="AU139" s="13" t="s">
        <v>77</v>
      </c>
      <c r="AY139" s="13" t="s">
        <v>138</v>
      </c>
      <c r="BE139" s="133">
        <f t="shared" si="24"/>
        <v>0</v>
      </c>
      <c r="BF139" s="133">
        <f t="shared" si="25"/>
        <v>0</v>
      </c>
      <c r="BG139" s="133">
        <f t="shared" si="26"/>
        <v>0</v>
      </c>
      <c r="BH139" s="133">
        <f t="shared" si="27"/>
        <v>0</v>
      </c>
      <c r="BI139" s="133">
        <f t="shared" si="28"/>
        <v>0</v>
      </c>
      <c r="BJ139" s="13" t="s">
        <v>75</v>
      </c>
      <c r="BK139" s="133">
        <f t="shared" si="29"/>
        <v>0</v>
      </c>
      <c r="BL139" s="13" t="s">
        <v>144</v>
      </c>
      <c r="BM139" s="13" t="s">
        <v>275</v>
      </c>
    </row>
    <row r="140" spans="2:65" s="1" customFormat="1" ht="16.5" customHeight="1">
      <c r="B140" s="123"/>
      <c r="C140" s="124" t="s">
        <v>276</v>
      </c>
      <c r="D140" s="124" t="s">
        <v>140</v>
      </c>
      <c r="E140" s="125" t="s">
        <v>277</v>
      </c>
      <c r="F140" s="126" t="s">
        <v>278</v>
      </c>
      <c r="G140" s="127" t="s">
        <v>184</v>
      </c>
      <c r="H140" s="128">
        <v>110.7</v>
      </c>
      <c r="I140" s="129"/>
      <c r="J140" s="129">
        <f t="shared" si="20"/>
        <v>0</v>
      </c>
      <c r="K140" s="126" t="s">
        <v>153</v>
      </c>
      <c r="L140" s="24"/>
      <c r="M140" s="44" t="s">
        <v>1</v>
      </c>
      <c r="N140" s="130" t="s">
        <v>39</v>
      </c>
      <c r="O140" s="131">
        <v>0.24</v>
      </c>
      <c r="P140" s="131">
        <f t="shared" si="21"/>
        <v>26.568000000000001</v>
      </c>
      <c r="Q140" s="131">
        <v>0</v>
      </c>
      <c r="R140" s="131">
        <f t="shared" si="22"/>
        <v>0</v>
      </c>
      <c r="S140" s="131">
        <v>0</v>
      </c>
      <c r="T140" s="132">
        <f t="shared" si="23"/>
        <v>0</v>
      </c>
      <c r="AR140" s="13" t="s">
        <v>144</v>
      </c>
      <c r="AT140" s="13" t="s">
        <v>140</v>
      </c>
      <c r="AU140" s="13" t="s">
        <v>77</v>
      </c>
      <c r="AY140" s="13" t="s">
        <v>138</v>
      </c>
      <c r="BE140" s="133">
        <f t="shared" si="24"/>
        <v>0</v>
      </c>
      <c r="BF140" s="133">
        <f t="shared" si="25"/>
        <v>0</v>
      </c>
      <c r="BG140" s="133">
        <f t="shared" si="26"/>
        <v>0</v>
      </c>
      <c r="BH140" s="133">
        <f t="shared" si="27"/>
        <v>0</v>
      </c>
      <c r="BI140" s="133">
        <f t="shared" si="28"/>
        <v>0</v>
      </c>
      <c r="BJ140" s="13" t="s">
        <v>75</v>
      </c>
      <c r="BK140" s="133">
        <f t="shared" si="29"/>
        <v>0</v>
      </c>
      <c r="BL140" s="13" t="s">
        <v>144</v>
      </c>
      <c r="BM140" s="13" t="s">
        <v>279</v>
      </c>
    </row>
    <row r="141" spans="2:65" s="1" customFormat="1" ht="16.5" customHeight="1">
      <c r="B141" s="123"/>
      <c r="C141" s="124" t="s">
        <v>280</v>
      </c>
      <c r="D141" s="124" t="s">
        <v>140</v>
      </c>
      <c r="E141" s="125" t="s">
        <v>281</v>
      </c>
      <c r="F141" s="126" t="s">
        <v>282</v>
      </c>
      <c r="G141" s="127" t="s">
        <v>179</v>
      </c>
      <c r="H141" s="128">
        <v>14.769</v>
      </c>
      <c r="I141" s="129"/>
      <c r="J141" s="129">
        <f t="shared" si="20"/>
        <v>0</v>
      </c>
      <c r="K141" s="126" t="s">
        <v>153</v>
      </c>
      <c r="L141" s="24"/>
      <c r="M141" s="44" t="s">
        <v>1</v>
      </c>
      <c r="N141" s="130" t="s">
        <v>39</v>
      </c>
      <c r="O141" s="131">
        <v>15.231</v>
      </c>
      <c r="P141" s="131">
        <f t="shared" si="21"/>
        <v>224.946639</v>
      </c>
      <c r="Q141" s="131">
        <v>1.0530600000000001</v>
      </c>
      <c r="R141" s="131">
        <f t="shared" si="22"/>
        <v>15.552643140000002</v>
      </c>
      <c r="S141" s="131">
        <v>0</v>
      </c>
      <c r="T141" s="132">
        <f t="shared" si="23"/>
        <v>0</v>
      </c>
      <c r="AR141" s="13" t="s">
        <v>144</v>
      </c>
      <c r="AT141" s="13" t="s">
        <v>140</v>
      </c>
      <c r="AU141" s="13" t="s">
        <v>77</v>
      </c>
      <c r="AY141" s="13" t="s">
        <v>138</v>
      </c>
      <c r="BE141" s="133">
        <f t="shared" si="24"/>
        <v>0</v>
      </c>
      <c r="BF141" s="133">
        <f t="shared" si="25"/>
        <v>0</v>
      </c>
      <c r="BG141" s="133">
        <f t="shared" si="26"/>
        <v>0</v>
      </c>
      <c r="BH141" s="133">
        <f t="shared" si="27"/>
        <v>0</v>
      </c>
      <c r="BI141" s="133">
        <f t="shared" si="28"/>
        <v>0</v>
      </c>
      <c r="BJ141" s="13" t="s">
        <v>75</v>
      </c>
      <c r="BK141" s="133">
        <f t="shared" si="29"/>
        <v>0</v>
      </c>
      <c r="BL141" s="13" t="s">
        <v>144</v>
      </c>
      <c r="BM141" s="13" t="s">
        <v>283</v>
      </c>
    </row>
    <row r="142" spans="2:65" s="1" customFormat="1" ht="16.5" customHeight="1">
      <c r="B142" s="123"/>
      <c r="C142" s="124" t="s">
        <v>284</v>
      </c>
      <c r="D142" s="124" t="s">
        <v>140</v>
      </c>
      <c r="E142" s="125" t="s">
        <v>285</v>
      </c>
      <c r="F142" s="126" t="s">
        <v>286</v>
      </c>
      <c r="G142" s="127" t="s">
        <v>287</v>
      </c>
      <c r="H142" s="128">
        <v>3737.34</v>
      </c>
      <c r="I142" s="129"/>
      <c r="J142" s="129">
        <f t="shared" si="20"/>
        <v>0</v>
      </c>
      <c r="K142" s="126" t="s">
        <v>148</v>
      </c>
      <c r="L142" s="24"/>
      <c r="M142" s="44" t="s">
        <v>1</v>
      </c>
      <c r="N142" s="130" t="s">
        <v>39</v>
      </c>
      <c r="O142" s="131">
        <v>7.4999999999999997E-2</v>
      </c>
      <c r="P142" s="131">
        <f t="shared" si="21"/>
        <v>280.3005</v>
      </c>
      <c r="Q142" s="131">
        <v>5.0000000000000002E-5</v>
      </c>
      <c r="R142" s="131">
        <f t="shared" si="22"/>
        <v>0.18686700000000001</v>
      </c>
      <c r="S142" s="131">
        <v>0</v>
      </c>
      <c r="T142" s="132">
        <f t="shared" si="23"/>
        <v>0</v>
      </c>
      <c r="AR142" s="13" t="s">
        <v>206</v>
      </c>
      <c r="AT142" s="13" t="s">
        <v>140</v>
      </c>
      <c r="AU142" s="13" t="s">
        <v>77</v>
      </c>
      <c r="AY142" s="13" t="s">
        <v>138</v>
      </c>
      <c r="BE142" s="133">
        <f t="shared" si="24"/>
        <v>0</v>
      </c>
      <c r="BF142" s="133">
        <f t="shared" si="25"/>
        <v>0</v>
      </c>
      <c r="BG142" s="133">
        <f t="shared" si="26"/>
        <v>0</v>
      </c>
      <c r="BH142" s="133">
        <f t="shared" si="27"/>
        <v>0</v>
      </c>
      <c r="BI142" s="133">
        <f t="shared" si="28"/>
        <v>0</v>
      </c>
      <c r="BJ142" s="13" t="s">
        <v>75</v>
      </c>
      <c r="BK142" s="133">
        <f t="shared" si="29"/>
        <v>0</v>
      </c>
      <c r="BL142" s="13" t="s">
        <v>206</v>
      </c>
      <c r="BM142" s="13" t="s">
        <v>288</v>
      </c>
    </row>
    <row r="143" spans="2:65" s="1" customFormat="1" ht="16.5" customHeight="1">
      <c r="B143" s="123"/>
      <c r="C143" s="134" t="s">
        <v>289</v>
      </c>
      <c r="D143" s="134" t="s">
        <v>290</v>
      </c>
      <c r="E143" s="135" t="s">
        <v>291</v>
      </c>
      <c r="F143" s="136" t="s">
        <v>292</v>
      </c>
      <c r="G143" s="137" t="s">
        <v>179</v>
      </c>
      <c r="H143" s="138">
        <v>2.7909999999999999</v>
      </c>
      <c r="I143" s="139"/>
      <c r="J143" s="139">
        <f t="shared" si="20"/>
        <v>0</v>
      </c>
      <c r="K143" s="136" t="s">
        <v>153</v>
      </c>
      <c r="L143" s="140"/>
      <c r="M143" s="141" t="s">
        <v>1</v>
      </c>
      <c r="N143" s="142" t="s">
        <v>39</v>
      </c>
      <c r="O143" s="131">
        <v>0</v>
      </c>
      <c r="P143" s="131">
        <f t="shared" si="21"/>
        <v>0</v>
      </c>
      <c r="Q143" s="131">
        <v>1</v>
      </c>
      <c r="R143" s="131">
        <f t="shared" si="22"/>
        <v>2.7909999999999999</v>
      </c>
      <c r="S143" s="131">
        <v>0</v>
      </c>
      <c r="T143" s="132">
        <f t="shared" si="23"/>
        <v>0</v>
      </c>
      <c r="AR143" s="13" t="s">
        <v>272</v>
      </c>
      <c r="AT143" s="13" t="s">
        <v>290</v>
      </c>
      <c r="AU143" s="13" t="s">
        <v>77</v>
      </c>
      <c r="AY143" s="13" t="s">
        <v>138</v>
      </c>
      <c r="BE143" s="133">
        <f t="shared" si="24"/>
        <v>0</v>
      </c>
      <c r="BF143" s="133">
        <f t="shared" si="25"/>
        <v>0</v>
      </c>
      <c r="BG143" s="133">
        <f t="shared" si="26"/>
        <v>0</v>
      </c>
      <c r="BH143" s="133">
        <f t="shared" si="27"/>
        <v>0</v>
      </c>
      <c r="BI143" s="133">
        <f t="shared" si="28"/>
        <v>0</v>
      </c>
      <c r="BJ143" s="13" t="s">
        <v>75</v>
      </c>
      <c r="BK143" s="133">
        <f t="shared" si="29"/>
        <v>0</v>
      </c>
      <c r="BL143" s="13" t="s">
        <v>206</v>
      </c>
      <c r="BM143" s="13" t="s">
        <v>293</v>
      </c>
    </row>
    <row r="144" spans="2:65" s="1" customFormat="1" ht="16.5" customHeight="1">
      <c r="B144" s="123"/>
      <c r="C144" s="134" t="s">
        <v>294</v>
      </c>
      <c r="D144" s="134" t="s">
        <v>290</v>
      </c>
      <c r="E144" s="135" t="s">
        <v>295</v>
      </c>
      <c r="F144" s="136" t="s">
        <v>296</v>
      </c>
      <c r="G144" s="137" t="s">
        <v>179</v>
      </c>
      <c r="H144" s="138">
        <v>1.141</v>
      </c>
      <c r="I144" s="139"/>
      <c r="J144" s="139">
        <f t="shared" si="20"/>
        <v>0</v>
      </c>
      <c r="K144" s="136" t="s">
        <v>153</v>
      </c>
      <c r="L144" s="140"/>
      <c r="M144" s="141" t="s">
        <v>1</v>
      </c>
      <c r="N144" s="142" t="s">
        <v>39</v>
      </c>
      <c r="O144" s="131">
        <v>0</v>
      </c>
      <c r="P144" s="131">
        <f t="shared" si="21"/>
        <v>0</v>
      </c>
      <c r="Q144" s="131">
        <v>1</v>
      </c>
      <c r="R144" s="131">
        <f t="shared" si="22"/>
        <v>1.141</v>
      </c>
      <c r="S144" s="131">
        <v>0</v>
      </c>
      <c r="T144" s="132">
        <f t="shared" si="23"/>
        <v>0</v>
      </c>
      <c r="AR144" s="13" t="s">
        <v>272</v>
      </c>
      <c r="AT144" s="13" t="s">
        <v>290</v>
      </c>
      <c r="AU144" s="13" t="s">
        <v>77</v>
      </c>
      <c r="AY144" s="13" t="s">
        <v>138</v>
      </c>
      <c r="BE144" s="133">
        <f t="shared" si="24"/>
        <v>0</v>
      </c>
      <c r="BF144" s="133">
        <f t="shared" si="25"/>
        <v>0</v>
      </c>
      <c r="BG144" s="133">
        <f t="shared" si="26"/>
        <v>0</v>
      </c>
      <c r="BH144" s="133">
        <f t="shared" si="27"/>
        <v>0</v>
      </c>
      <c r="BI144" s="133">
        <f t="shared" si="28"/>
        <v>0</v>
      </c>
      <c r="BJ144" s="13" t="s">
        <v>75</v>
      </c>
      <c r="BK144" s="133">
        <f t="shared" si="29"/>
        <v>0</v>
      </c>
      <c r="BL144" s="13" t="s">
        <v>206</v>
      </c>
      <c r="BM144" s="13" t="s">
        <v>297</v>
      </c>
    </row>
    <row r="145" spans="2:65" s="11" customFormat="1" ht="22.9" customHeight="1">
      <c r="B145" s="111"/>
      <c r="D145" s="112" t="s">
        <v>67</v>
      </c>
      <c r="E145" s="121" t="s">
        <v>176</v>
      </c>
      <c r="F145" s="121" t="s">
        <v>298</v>
      </c>
      <c r="J145" s="122">
        <f>BK145</f>
        <v>0</v>
      </c>
      <c r="L145" s="111"/>
      <c r="M145" s="115"/>
      <c r="N145" s="116"/>
      <c r="O145" s="116"/>
      <c r="P145" s="117">
        <f>P146</f>
        <v>15.12</v>
      </c>
      <c r="Q145" s="116"/>
      <c r="R145" s="117">
        <f>R146</f>
        <v>1.8719999999999997E-2</v>
      </c>
      <c r="S145" s="116"/>
      <c r="T145" s="118">
        <f>T146</f>
        <v>0</v>
      </c>
      <c r="AR145" s="112" t="s">
        <v>75</v>
      </c>
      <c r="AT145" s="119" t="s">
        <v>67</v>
      </c>
      <c r="AU145" s="119" t="s">
        <v>75</v>
      </c>
      <c r="AY145" s="112" t="s">
        <v>138</v>
      </c>
      <c r="BK145" s="120">
        <f>BK146</f>
        <v>0</v>
      </c>
    </row>
    <row r="146" spans="2:65" s="1" customFormat="1" ht="16.5" customHeight="1">
      <c r="B146" s="123"/>
      <c r="C146" s="124" t="s">
        <v>299</v>
      </c>
      <c r="D146" s="124" t="s">
        <v>140</v>
      </c>
      <c r="E146" s="125" t="s">
        <v>300</v>
      </c>
      <c r="F146" s="126" t="s">
        <v>301</v>
      </c>
      <c r="G146" s="127" t="s">
        <v>184</v>
      </c>
      <c r="H146" s="128">
        <v>144</v>
      </c>
      <c r="I146" s="129"/>
      <c r="J146" s="129">
        <f>ROUND(I146*H146,2)</f>
        <v>0</v>
      </c>
      <c r="K146" s="126" t="s">
        <v>153</v>
      </c>
      <c r="L146" s="24"/>
      <c r="M146" s="44" t="s">
        <v>1</v>
      </c>
      <c r="N146" s="130" t="s">
        <v>39</v>
      </c>
      <c r="O146" s="131">
        <v>0.105</v>
      </c>
      <c r="P146" s="131">
        <f>O146*H146</f>
        <v>15.12</v>
      </c>
      <c r="Q146" s="131">
        <v>1.2999999999999999E-4</v>
      </c>
      <c r="R146" s="131">
        <f>Q146*H146</f>
        <v>1.8719999999999997E-2</v>
      </c>
      <c r="S146" s="131">
        <v>0</v>
      </c>
      <c r="T146" s="132">
        <f>S146*H146</f>
        <v>0</v>
      </c>
      <c r="AR146" s="13" t="s">
        <v>144</v>
      </c>
      <c r="AT146" s="13" t="s">
        <v>140</v>
      </c>
      <c r="AU146" s="13" t="s">
        <v>77</v>
      </c>
      <c r="AY146" s="13" t="s">
        <v>138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13" t="s">
        <v>75</v>
      </c>
      <c r="BK146" s="133">
        <f>ROUND(I146*H146,2)</f>
        <v>0</v>
      </c>
      <c r="BL146" s="13" t="s">
        <v>144</v>
      </c>
      <c r="BM146" s="13" t="s">
        <v>302</v>
      </c>
    </row>
    <row r="147" spans="2:65" s="11" customFormat="1" ht="22.9" customHeight="1">
      <c r="B147" s="111"/>
      <c r="D147" s="112" t="s">
        <v>67</v>
      </c>
      <c r="E147" s="121" t="s">
        <v>303</v>
      </c>
      <c r="F147" s="121" t="s">
        <v>304</v>
      </c>
      <c r="J147" s="122">
        <f>BK147</f>
        <v>0</v>
      </c>
      <c r="L147" s="111"/>
      <c r="M147" s="115"/>
      <c r="N147" s="116"/>
      <c r="O147" s="116"/>
      <c r="P147" s="117">
        <f>P148</f>
        <v>668.28977200000008</v>
      </c>
      <c r="Q147" s="116"/>
      <c r="R147" s="117">
        <f>R148</f>
        <v>0</v>
      </c>
      <c r="S147" s="116"/>
      <c r="T147" s="118">
        <f>T148</f>
        <v>0</v>
      </c>
      <c r="AR147" s="112" t="s">
        <v>75</v>
      </c>
      <c r="AT147" s="119" t="s">
        <v>67</v>
      </c>
      <c r="AU147" s="119" t="s">
        <v>75</v>
      </c>
      <c r="AY147" s="112" t="s">
        <v>138</v>
      </c>
      <c r="BK147" s="120">
        <f>BK148</f>
        <v>0</v>
      </c>
    </row>
    <row r="148" spans="2:65" s="1" customFormat="1" ht="16.5" customHeight="1">
      <c r="B148" s="123"/>
      <c r="C148" s="124" t="s">
        <v>305</v>
      </c>
      <c r="D148" s="124" t="s">
        <v>140</v>
      </c>
      <c r="E148" s="125" t="s">
        <v>306</v>
      </c>
      <c r="F148" s="126" t="s">
        <v>307</v>
      </c>
      <c r="G148" s="127" t="s">
        <v>179</v>
      </c>
      <c r="H148" s="128">
        <v>2012.921</v>
      </c>
      <c r="I148" s="129"/>
      <c r="J148" s="129">
        <f>ROUND(I148*H148,2)</f>
        <v>0</v>
      </c>
      <c r="K148" s="126" t="s">
        <v>153</v>
      </c>
      <c r="L148" s="24"/>
      <c r="M148" s="44" t="s">
        <v>1</v>
      </c>
      <c r="N148" s="130" t="s">
        <v>39</v>
      </c>
      <c r="O148" s="131">
        <v>0.33200000000000002</v>
      </c>
      <c r="P148" s="131">
        <f>O148*H148</f>
        <v>668.28977200000008</v>
      </c>
      <c r="Q148" s="131">
        <v>0</v>
      </c>
      <c r="R148" s="131">
        <f>Q148*H148</f>
        <v>0</v>
      </c>
      <c r="S148" s="131">
        <v>0</v>
      </c>
      <c r="T148" s="132">
        <f>S148*H148</f>
        <v>0</v>
      </c>
      <c r="AR148" s="13" t="s">
        <v>144</v>
      </c>
      <c r="AT148" s="13" t="s">
        <v>140</v>
      </c>
      <c r="AU148" s="13" t="s">
        <v>77</v>
      </c>
      <c r="AY148" s="13" t="s">
        <v>138</v>
      </c>
      <c r="BE148" s="133">
        <f>IF(N148="základní",J148,0)</f>
        <v>0</v>
      </c>
      <c r="BF148" s="133">
        <f>IF(N148="snížená",J148,0)</f>
        <v>0</v>
      </c>
      <c r="BG148" s="133">
        <f>IF(N148="zákl. přenesená",J148,0)</f>
        <v>0</v>
      </c>
      <c r="BH148" s="133">
        <f>IF(N148="sníž. přenesená",J148,0)</f>
        <v>0</v>
      </c>
      <c r="BI148" s="133">
        <f>IF(N148="nulová",J148,0)</f>
        <v>0</v>
      </c>
      <c r="BJ148" s="13" t="s">
        <v>75</v>
      </c>
      <c r="BK148" s="133">
        <f>ROUND(I148*H148,2)</f>
        <v>0</v>
      </c>
      <c r="BL148" s="13" t="s">
        <v>144</v>
      </c>
      <c r="BM148" s="13" t="s">
        <v>308</v>
      </c>
    </row>
    <row r="149" spans="2:65" s="11" customFormat="1" ht="25.9" customHeight="1">
      <c r="B149" s="111"/>
      <c r="D149" s="112" t="s">
        <v>67</v>
      </c>
      <c r="E149" s="113" t="s">
        <v>309</v>
      </c>
      <c r="F149" s="113" t="s">
        <v>310</v>
      </c>
      <c r="J149" s="114">
        <f>BK149</f>
        <v>0</v>
      </c>
      <c r="L149" s="111"/>
      <c r="M149" s="115"/>
      <c r="N149" s="116"/>
      <c r="O149" s="116"/>
      <c r="P149" s="117">
        <f>P150+P159+P165+P175+P180+P190</f>
        <v>2023.1465920000001</v>
      </c>
      <c r="Q149" s="116"/>
      <c r="R149" s="117">
        <f>R150+R159+R165+R175+R180+R190</f>
        <v>53.154346049999994</v>
      </c>
      <c r="S149" s="116"/>
      <c r="T149" s="118">
        <f>T150+T159+T165+T175+T180+T190</f>
        <v>0</v>
      </c>
      <c r="AR149" s="112" t="s">
        <v>77</v>
      </c>
      <c r="AT149" s="119" t="s">
        <v>67</v>
      </c>
      <c r="AU149" s="119" t="s">
        <v>68</v>
      </c>
      <c r="AY149" s="112" t="s">
        <v>138</v>
      </c>
      <c r="BK149" s="120">
        <f>BK150+BK159+BK165+BK175+BK180+BK190</f>
        <v>0</v>
      </c>
    </row>
    <row r="150" spans="2:65" s="11" customFormat="1" ht="22.9" customHeight="1">
      <c r="B150" s="111"/>
      <c r="D150" s="112" t="s">
        <v>67</v>
      </c>
      <c r="E150" s="121" t="s">
        <v>311</v>
      </c>
      <c r="F150" s="121" t="s">
        <v>312</v>
      </c>
      <c r="J150" s="122">
        <f>BK150</f>
        <v>0</v>
      </c>
      <c r="L150" s="111"/>
      <c r="M150" s="115"/>
      <c r="N150" s="116"/>
      <c r="O150" s="116"/>
      <c r="P150" s="117">
        <f>SUM(P151:P158)</f>
        <v>330.73211300000003</v>
      </c>
      <c r="Q150" s="116"/>
      <c r="R150" s="117">
        <f>SUM(R151:R158)</f>
        <v>0.10114985</v>
      </c>
      <c r="S150" s="116"/>
      <c r="T150" s="118">
        <f>SUM(T151:T158)</f>
        <v>0</v>
      </c>
      <c r="AR150" s="112" t="s">
        <v>77</v>
      </c>
      <c r="AT150" s="119" t="s">
        <v>67</v>
      </c>
      <c r="AU150" s="119" t="s">
        <v>75</v>
      </c>
      <c r="AY150" s="112" t="s">
        <v>138</v>
      </c>
      <c r="BK150" s="120">
        <f>SUM(BK151:BK158)</f>
        <v>0</v>
      </c>
    </row>
    <row r="151" spans="2:65" s="1" customFormat="1" ht="16.5" customHeight="1">
      <c r="B151" s="123"/>
      <c r="C151" s="124" t="s">
        <v>313</v>
      </c>
      <c r="D151" s="124" t="s">
        <v>140</v>
      </c>
      <c r="E151" s="125" t="s">
        <v>151</v>
      </c>
      <c r="F151" s="126" t="s">
        <v>152</v>
      </c>
      <c r="G151" s="127" t="s">
        <v>143</v>
      </c>
      <c r="H151" s="128">
        <v>73.325999999999993</v>
      </c>
      <c r="I151" s="129"/>
      <c r="J151" s="129">
        <f t="shared" ref="J151:J158" si="30">ROUND(I151*H151,2)</f>
        <v>0</v>
      </c>
      <c r="K151" s="126" t="s">
        <v>153</v>
      </c>
      <c r="L151" s="24"/>
      <c r="M151" s="44" t="s">
        <v>1</v>
      </c>
      <c r="N151" s="130" t="s">
        <v>39</v>
      </c>
      <c r="O151" s="131">
        <v>2.3199999999999998</v>
      </c>
      <c r="P151" s="131">
        <f t="shared" ref="P151:P158" si="31">O151*H151</f>
        <v>170.11631999999997</v>
      </c>
      <c r="Q151" s="131">
        <v>0</v>
      </c>
      <c r="R151" s="131">
        <f t="shared" ref="R151:R158" si="32">Q151*H151</f>
        <v>0</v>
      </c>
      <c r="S151" s="131">
        <v>0</v>
      </c>
      <c r="T151" s="132">
        <f t="shared" ref="T151:T158" si="33">S151*H151</f>
        <v>0</v>
      </c>
      <c r="AR151" s="13" t="s">
        <v>144</v>
      </c>
      <c r="AT151" s="13" t="s">
        <v>140</v>
      </c>
      <c r="AU151" s="13" t="s">
        <v>77</v>
      </c>
      <c r="AY151" s="13" t="s">
        <v>138</v>
      </c>
      <c r="BE151" s="133">
        <f t="shared" ref="BE151:BE158" si="34">IF(N151="základní",J151,0)</f>
        <v>0</v>
      </c>
      <c r="BF151" s="133">
        <f t="shared" ref="BF151:BF158" si="35">IF(N151="snížená",J151,0)</f>
        <v>0</v>
      </c>
      <c r="BG151" s="133">
        <f t="shared" ref="BG151:BG158" si="36">IF(N151="zákl. přenesená",J151,0)</f>
        <v>0</v>
      </c>
      <c r="BH151" s="133">
        <f t="shared" ref="BH151:BH158" si="37">IF(N151="sníž. přenesená",J151,0)</f>
        <v>0</v>
      </c>
      <c r="BI151" s="133">
        <f t="shared" ref="BI151:BI158" si="38">IF(N151="nulová",J151,0)</f>
        <v>0</v>
      </c>
      <c r="BJ151" s="13" t="s">
        <v>75</v>
      </c>
      <c r="BK151" s="133">
        <f t="shared" ref="BK151:BK158" si="39">ROUND(I151*H151,2)</f>
        <v>0</v>
      </c>
      <c r="BL151" s="13" t="s">
        <v>144</v>
      </c>
      <c r="BM151" s="13" t="s">
        <v>314</v>
      </c>
    </row>
    <row r="152" spans="2:65" s="1" customFormat="1" ht="16.5" customHeight="1">
      <c r="B152" s="123"/>
      <c r="C152" s="124" t="s">
        <v>315</v>
      </c>
      <c r="D152" s="124" t="s">
        <v>140</v>
      </c>
      <c r="E152" s="125" t="s">
        <v>316</v>
      </c>
      <c r="F152" s="126" t="s">
        <v>147</v>
      </c>
      <c r="G152" s="127" t="s">
        <v>143</v>
      </c>
      <c r="H152" s="128">
        <v>73.325999999999993</v>
      </c>
      <c r="I152" s="129"/>
      <c r="J152" s="129">
        <f t="shared" si="30"/>
        <v>0</v>
      </c>
      <c r="K152" s="126" t="s">
        <v>1</v>
      </c>
      <c r="L152" s="24"/>
      <c r="M152" s="44" t="s">
        <v>1</v>
      </c>
      <c r="N152" s="130" t="s">
        <v>39</v>
      </c>
      <c r="O152" s="131">
        <v>0.04</v>
      </c>
      <c r="P152" s="131">
        <f t="shared" si="31"/>
        <v>2.9330399999999996</v>
      </c>
      <c r="Q152" s="131">
        <v>0</v>
      </c>
      <c r="R152" s="131">
        <f t="shared" si="32"/>
        <v>0</v>
      </c>
      <c r="S152" s="131">
        <v>0</v>
      </c>
      <c r="T152" s="132">
        <f t="shared" si="33"/>
        <v>0</v>
      </c>
      <c r="AR152" s="13" t="s">
        <v>144</v>
      </c>
      <c r="AT152" s="13" t="s">
        <v>140</v>
      </c>
      <c r="AU152" s="13" t="s">
        <v>77</v>
      </c>
      <c r="AY152" s="13" t="s">
        <v>138</v>
      </c>
      <c r="BE152" s="133">
        <f t="shared" si="34"/>
        <v>0</v>
      </c>
      <c r="BF152" s="133">
        <f t="shared" si="35"/>
        <v>0</v>
      </c>
      <c r="BG152" s="133">
        <f t="shared" si="36"/>
        <v>0</v>
      </c>
      <c r="BH152" s="133">
        <f t="shared" si="37"/>
        <v>0</v>
      </c>
      <c r="BI152" s="133">
        <f t="shared" si="38"/>
        <v>0</v>
      </c>
      <c r="BJ152" s="13" t="s">
        <v>75</v>
      </c>
      <c r="BK152" s="133">
        <f t="shared" si="39"/>
        <v>0</v>
      </c>
      <c r="BL152" s="13" t="s">
        <v>144</v>
      </c>
      <c r="BM152" s="13" t="s">
        <v>317</v>
      </c>
    </row>
    <row r="153" spans="2:65" s="1" customFormat="1" ht="16.5" customHeight="1">
      <c r="B153" s="123"/>
      <c r="C153" s="124" t="s">
        <v>318</v>
      </c>
      <c r="D153" s="124" t="s">
        <v>140</v>
      </c>
      <c r="E153" s="125" t="s">
        <v>167</v>
      </c>
      <c r="F153" s="126" t="s">
        <v>168</v>
      </c>
      <c r="G153" s="127" t="s">
        <v>143</v>
      </c>
      <c r="H153" s="128">
        <v>23.331</v>
      </c>
      <c r="I153" s="129"/>
      <c r="J153" s="129">
        <f t="shared" si="30"/>
        <v>0</v>
      </c>
      <c r="K153" s="126" t="s">
        <v>169</v>
      </c>
      <c r="L153" s="24"/>
      <c r="M153" s="44" t="s">
        <v>1</v>
      </c>
      <c r="N153" s="130" t="s">
        <v>39</v>
      </c>
      <c r="O153" s="131">
        <v>4.3999999999999997E-2</v>
      </c>
      <c r="P153" s="131">
        <f t="shared" si="31"/>
        <v>1.0265639999999998</v>
      </c>
      <c r="Q153" s="131">
        <v>0</v>
      </c>
      <c r="R153" s="131">
        <f t="shared" si="32"/>
        <v>0</v>
      </c>
      <c r="S153" s="131">
        <v>0</v>
      </c>
      <c r="T153" s="132">
        <f t="shared" si="33"/>
        <v>0</v>
      </c>
      <c r="AR153" s="13" t="s">
        <v>144</v>
      </c>
      <c r="AT153" s="13" t="s">
        <v>140</v>
      </c>
      <c r="AU153" s="13" t="s">
        <v>77</v>
      </c>
      <c r="AY153" s="13" t="s">
        <v>138</v>
      </c>
      <c r="BE153" s="133">
        <f t="shared" si="34"/>
        <v>0</v>
      </c>
      <c r="BF153" s="133">
        <f t="shared" si="35"/>
        <v>0</v>
      </c>
      <c r="BG153" s="133">
        <f t="shared" si="36"/>
        <v>0</v>
      </c>
      <c r="BH153" s="133">
        <f t="shared" si="37"/>
        <v>0</v>
      </c>
      <c r="BI153" s="133">
        <f t="shared" si="38"/>
        <v>0</v>
      </c>
      <c r="BJ153" s="13" t="s">
        <v>75</v>
      </c>
      <c r="BK153" s="133">
        <f t="shared" si="39"/>
        <v>0</v>
      </c>
      <c r="BL153" s="13" t="s">
        <v>144</v>
      </c>
      <c r="BM153" s="13" t="s">
        <v>319</v>
      </c>
    </row>
    <row r="154" spans="2:65" s="1" customFormat="1" ht="16.5" customHeight="1">
      <c r="B154" s="123"/>
      <c r="C154" s="124" t="s">
        <v>320</v>
      </c>
      <c r="D154" s="124" t="s">
        <v>140</v>
      </c>
      <c r="E154" s="125" t="s">
        <v>321</v>
      </c>
      <c r="F154" s="126" t="s">
        <v>322</v>
      </c>
      <c r="G154" s="127" t="s">
        <v>143</v>
      </c>
      <c r="H154" s="128">
        <v>49.994999999999997</v>
      </c>
      <c r="I154" s="129"/>
      <c r="J154" s="129">
        <f t="shared" si="30"/>
        <v>0</v>
      </c>
      <c r="K154" s="126" t="s">
        <v>153</v>
      </c>
      <c r="L154" s="24"/>
      <c r="M154" s="44" t="s">
        <v>1</v>
      </c>
      <c r="N154" s="130" t="s">
        <v>39</v>
      </c>
      <c r="O154" s="131">
        <v>1.3169999999999999</v>
      </c>
      <c r="P154" s="131">
        <f t="shared" si="31"/>
        <v>65.843414999999993</v>
      </c>
      <c r="Q154" s="131">
        <v>0</v>
      </c>
      <c r="R154" s="131">
        <f t="shared" si="32"/>
        <v>0</v>
      </c>
      <c r="S154" s="131">
        <v>0</v>
      </c>
      <c r="T154" s="132">
        <f t="shared" si="33"/>
        <v>0</v>
      </c>
      <c r="AR154" s="13" t="s">
        <v>144</v>
      </c>
      <c r="AT154" s="13" t="s">
        <v>140</v>
      </c>
      <c r="AU154" s="13" t="s">
        <v>77</v>
      </c>
      <c r="AY154" s="13" t="s">
        <v>138</v>
      </c>
      <c r="BE154" s="133">
        <f t="shared" si="34"/>
        <v>0</v>
      </c>
      <c r="BF154" s="133">
        <f t="shared" si="35"/>
        <v>0</v>
      </c>
      <c r="BG154" s="133">
        <f t="shared" si="36"/>
        <v>0</v>
      </c>
      <c r="BH154" s="133">
        <f t="shared" si="37"/>
        <v>0</v>
      </c>
      <c r="BI154" s="133">
        <f t="shared" si="38"/>
        <v>0</v>
      </c>
      <c r="BJ154" s="13" t="s">
        <v>75</v>
      </c>
      <c r="BK154" s="133">
        <f t="shared" si="39"/>
        <v>0</v>
      </c>
      <c r="BL154" s="13" t="s">
        <v>144</v>
      </c>
      <c r="BM154" s="13" t="s">
        <v>323</v>
      </c>
    </row>
    <row r="155" spans="2:65" s="1" customFormat="1" ht="16.5" customHeight="1">
      <c r="B155" s="123"/>
      <c r="C155" s="124" t="s">
        <v>324</v>
      </c>
      <c r="D155" s="124" t="s">
        <v>140</v>
      </c>
      <c r="E155" s="125" t="s">
        <v>325</v>
      </c>
      <c r="F155" s="126" t="s">
        <v>326</v>
      </c>
      <c r="G155" s="127" t="s">
        <v>143</v>
      </c>
      <c r="H155" s="128">
        <v>19.998000000000001</v>
      </c>
      <c r="I155" s="129"/>
      <c r="J155" s="129">
        <f t="shared" si="30"/>
        <v>0</v>
      </c>
      <c r="K155" s="126" t="s">
        <v>153</v>
      </c>
      <c r="L155" s="24"/>
      <c r="M155" s="44" t="s">
        <v>1</v>
      </c>
      <c r="N155" s="130" t="s">
        <v>39</v>
      </c>
      <c r="O155" s="131">
        <v>1.5</v>
      </c>
      <c r="P155" s="131">
        <f t="shared" si="31"/>
        <v>29.997</v>
      </c>
      <c r="Q155" s="131">
        <v>0</v>
      </c>
      <c r="R155" s="131">
        <f t="shared" si="32"/>
        <v>0</v>
      </c>
      <c r="S155" s="131">
        <v>0</v>
      </c>
      <c r="T155" s="132">
        <f t="shared" si="33"/>
        <v>0</v>
      </c>
      <c r="AR155" s="13" t="s">
        <v>144</v>
      </c>
      <c r="AT155" s="13" t="s">
        <v>140</v>
      </c>
      <c r="AU155" s="13" t="s">
        <v>77</v>
      </c>
      <c r="AY155" s="13" t="s">
        <v>138</v>
      </c>
      <c r="BE155" s="133">
        <f t="shared" si="34"/>
        <v>0</v>
      </c>
      <c r="BF155" s="133">
        <f t="shared" si="35"/>
        <v>0</v>
      </c>
      <c r="BG155" s="133">
        <f t="shared" si="36"/>
        <v>0</v>
      </c>
      <c r="BH155" s="133">
        <f t="shared" si="37"/>
        <v>0</v>
      </c>
      <c r="BI155" s="133">
        <f t="shared" si="38"/>
        <v>0</v>
      </c>
      <c r="BJ155" s="13" t="s">
        <v>75</v>
      </c>
      <c r="BK155" s="133">
        <f t="shared" si="39"/>
        <v>0</v>
      </c>
      <c r="BL155" s="13" t="s">
        <v>144</v>
      </c>
      <c r="BM155" s="13" t="s">
        <v>327</v>
      </c>
    </row>
    <row r="156" spans="2:65" s="1" customFormat="1" ht="16.5" customHeight="1">
      <c r="B156" s="123"/>
      <c r="C156" s="124" t="s">
        <v>328</v>
      </c>
      <c r="D156" s="124" t="s">
        <v>140</v>
      </c>
      <c r="E156" s="125" t="s">
        <v>329</v>
      </c>
      <c r="F156" s="126" t="s">
        <v>330</v>
      </c>
      <c r="G156" s="127" t="s">
        <v>331</v>
      </c>
      <c r="H156" s="128">
        <v>129.1</v>
      </c>
      <c r="I156" s="129"/>
      <c r="J156" s="129">
        <f t="shared" si="30"/>
        <v>0</v>
      </c>
      <c r="K156" s="126" t="s">
        <v>153</v>
      </c>
      <c r="L156" s="24"/>
      <c r="M156" s="44" t="s">
        <v>1</v>
      </c>
      <c r="N156" s="130" t="s">
        <v>39</v>
      </c>
      <c r="O156" s="131">
        <v>0.47</v>
      </c>
      <c r="P156" s="131">
        <f t="shared" si="31"/>
        <v>60.676999999999992</v>
      </c>
      <c r="Q156" s="131">
        <v>5.0000000000000001E-4</v>
      </c>
      <c r="R156" s="131">
        <f t="shared" si="32"/>
        <v>6.4549999999999996E-2</v>
      </c>
      <c r="S156" s="131">
        <v>0</v>
      </c>
      <c r="T156" s="132">
        <f t="shared" si="33"/>
        <v>0</v>
      </c>
      <c r="AR156" s="13" t="s">
        <v>206</v>
      </c>
      <c r="AT156" s="13" t="s">
        <v>140</v>
      </c>
      <c r="AU156" s="13" t="s">
        <v>77</v>
      </c>
      <c r="AY156" s="13" t="s">
        <v>138</v>
      </c>
      <c r="BE156" s="133">
        <f t="shared" si="34"/>
        <v>0</v>
      </c>
      <c r="BF156" s="133">
        <f t="shared" si="35"/>
        <v>0</v>
      </c>
      <c r="BG156" s="133">
        <f t="shared" si="36"/>
        <v>0</v>
      </c>
      <c r="BH156" s="133">
        <f t="shared" si="37"/>
        <v>0</v>
      </c>
      <c r="BI156" s="133">
        <f t="shared" si="38"/>
        <v>0</v>
      </c>
      <c r="BJ156" s="13" t="s">
        <v>75</v>
      </c>
      <c r="BK156" s="133">
        <f t="shared" si="39"/>
        <v>0</v>
      </c>
      <c r="BL156" s="13" t="s">
        <v>206</v>
      </c>
      <c r="BM156" s="13" t="s">
        <v>332</v>
      </c>
    </row>
    <row r="157" spans="2:65" s="1" customFormat="1" ht="16.5" customHeight="1">
      <c r="B157" s="123"/>
      <c r="C157" s="134" t="s">
        <v>333</v>
      </c>
      <c r="D157" s="134" t="s">
        <v>290</v>
      </c>
      <c r="E157" s="135" t="s">
        <v>334</v>
      </c>
      <c r="F157" s="136" t="s">
        <v>335</v>
      </c>
      <c r="G157" s="137" t="s">
        <v>331</v>
      </c>
      <c r="H157" s="138">
        <v>135.55500000000001</v>
      </c>
      <c r="I157" s="139"/>
      <c r="J157" s="139">
        <f t="shared" si="30"/>
        <v>0</v>
      </c>
      <c r="K157" s="136" t="s">
        <v>153</v>
      </c>
      <c r="L157" s="140"/>
      <c r="M157" s="141" t="s">
        <v>1</v>
      </c>
      <c r="N157" s="142" t="s">
        <v>39</v>
      </c>
      <c r="O157" s="131">
        <v>0</v>
      </c>
      <c r="P157" s="131">
        <f t="shared" si="31"/>
        <v>0</v>
      </c>
      <c r="Q157" s="131">
        <v>2.7E-4</v>
      </c>
      <c r="R157" s="131">
        <f t="shared" si="32"/>
        <v>3.6599850000000003E-2</v>
      </c>
      <c r="S157" s="131">
        <v>0</v>
      </c>
      <c r="T157" s="132">
        <f t="shared" si="33"/>
        <v>0</v>
      </c>
      <c r="AR157" s="13" t="s">
        <v>272</v>
      </c>
      <c r="AT157" s="13" t="s">
        <v>290</v>
      </c>
      <c r="AU157" s="13" t="s">
        <v>77</v>
      </c>
      <c r="AY157" s="13" t="s">
        <v>138</v>
      </c>
      <c r="BE157" s="133">
        <f t="shared" si="34"/>
        <v>0</v>
      </c>
      <c r="BF157" s="133">
        <f t="shared" si="35"/>
        <v>0</v>
      </c>
      <c r="BG157" s="133">
        <f t="shared" si="36"/>
        <v>0</v>
      </c>
      <c r="BH157" s="133">
        <f t="shared" si="37"/>
        <v>0</v>
      </c>
      <c r="BI157" s="133">
        <f t="shared" si="38"/>
        <v>0</v>
      </c>
      <c r="BJ157" s="13" t="s">
        <v>75</v>
      </c>
      <c r="BK157" s="133">
        <f t="shared" si="39"/>
        <v>0</v>
      </c>
      <c r="BL157" s="13" t="s">
        <v>206</v>
      </c>
      <c r="BM157" s="13" t="s">
        <v>336</v>
      </c>
    </row>
    <row r="158" spans="2:65" s="1" customFormat="1" ht="16.5" customHeight="1">
      <c r="B158" s="123"/>
      <c r="C158" s="124" t="s">
        <v>337</v>
      </c>
      <c r="D158" s="124" t="s">
        <v>140</v>
      </c>
      <c r="E158" s="125" t="s">
        <v>338</v>
      </c>
      <c r="F158" s="126" t="s">
        <v>339</v>
      </c>
      <c r="G158" s="127" t="s">
        <v>179</v>
      </c>
      <c r="H158" s="128">
        <v>0.10100000000000001</v>
      </c>
      <c r="I158" s="129"/>
      <c r="J158" s="129">
        <f t="shared" si="30"/>
        <v>0</v>
      </c>
      <c r="K158" s="126" t="s">
        <v>153</v>
      </c>
      <c r="L158" s="24"/>
      <c r="M158" s="44" t="s">
        <v>1</v>
      </c>
      <c r="N158" s="130" t="s">
        <v>39</v>
      </c>
      <c r="O158" s="131">
        <v>1.3740000000000001</v>
      </c>
      <c r="P158" s="131">
        <f t="shared" si="31"/>
        <v>0.13877400000000001</v>
      </c>
      <c r="Q158" s="131">
        <v>0</v>
      </c>
      <c r="R158" s="131">
        <f t="shared" si="32"/>
        <v>0</v>
      </c>
      <c r="S158" s="131">
        <v>0</v>
      </c>
      <c r="T158" s="132">
        <f t="shared" si="33"/>
        <v>0</v>
      </c>
      <c r="AR158" s="13" t="s">
        <v>206</v>
      </c>
      <c r="AT158" s="13" t="s">
        <v>140</v>
      </c>
      <c r="AU158" s="13" t="s">
        <v>77</v>
      </c>
      <c r="AY158" s="13" t="s">
        <v>138</v>
      </c>
      <c r="BE158" s="133">
        <f t="shared" si="34"/>
        <v>0</v>
      </c>
      <c r="BF158" s="133">
        <f t="shared" si="35"/>
        <v>0</v>
      </c>
      <c r="BG158" s="133">
        <f t="shared" si="36"/>
        <v>0</v>
      </c>
      <c r="BH158" s="133">
        <f t="shared" si="37"/>
        <v>0</v>
      </c>
      <c r="BI158" s="133">
        <f t="shared" si="38"/>
        <v>0</v>
      </c>
      <c r="BJ158" s="13" t="s">
        <v>75</v>
      </c>
      <c r="BK158" s="133">
        <f t="shared" si="39"/>
        <v>0</v>
      </c>
      <c r="BL158" s="13" t="s">
        <v>206</v>
      </c>
      <c r="BM158" s="13" t="s">
        <v>340</v>
      </c>
    </row>
    <row r="159" spans="2:65" s="11" customFormat="1" ht="22.9" customHeight="1">
      <c r="B159" s="111"/>
      <c r="D159" s="112" t="s">
        <v>67</v>
      </c>
      <c r="E159" s="121" t="s">
        <v>341</v>
      </c>
      <c r="F159" s="121" t="s">
        <v>342</v>
      </c>
      <c r="J159" s="122">
        <f>BK159</f>
        <v>0</v>
      </c>
      <c r="L159" s="111"/>
      <c r="M159" s="115"/>
      <c r="N159" s="116"/>
      <c r="O159" s="116"/>
      <c r="P159" s="117">
        <f>SUM(P160:P164)</f>
        <v>95.290796999999998</v>
      </c>
      <c r="Q159" s="116"/>
      <c r="R159" s="117">
        <f>SUM(R160:R164)</f>
        <v>4.1065366999999995</v>
      </c>
      <c r="S159" s="116"/>
      <c r="T159" s="118">
        <f>SUM(T160:T164)</f>
        <v>0</v>
      </c>
      <c r="AR159" s="112" t="s">
        <v>77</v>
      </c>
      <c r="AT159" s="119" t="s">
        <v>67</v>
      </c>
      <c r="AU159" s="119" t="s">
        <v>75</v>
      </c>
      <c r="AY159" s="112" t="s">
        <v>138</v>
      </c>
      <c r="BK159" s="120">
        <f>SUM(BK160:BK164)</f>
        <v>0</v>
      </c>
    </row>
    <row r="160" spans="2:65" s="1" customFormat="1" ht="16.5" customHeight="1">
      <c r="B160" s="123"/>
      <c r="C160" s="124" t="s">
        <v>343</v>
      </c>
      <c r="D160" s="124" t="s">
        <v>140</v>
      </c>
      <c r="E160" s="125" t="s">
        <v>344</v>
      </c>
      <c r="F160" s="126" t="s">
        <v>345</v>
      </c>
      <c r="G160" s="127" t="s">
        <v>143</v>
      </c>
      <c r="H160" s="128">
        <v>7.274</v>
      </c>
      <c r="I160" s="129"/>
      <c r="J160" s="129">
        <f>ROUND(I160*H160,2)</f>
        <v>0</v>
      </c>
      <c r="K160" s="126" t="s">
        <v>1</v>
      </c>
      <c r="L160" s="24"/>
      <c r="M160" s="44" t="s">
        <v>1</v>
      </c>
      <c r="N160" s="130" t="s">
        <v>39</v>
      </c>
      <c r="O160" s="131">
        <v>1.56</v>
      </c>
      <c r="P160" s="131">
        <f>O160*H160</f>
        <v>11.347440000000001</v>
      </c>
      <c r="Q160" s="131">
        <v>1.89E-3</v>
      </c>
      <c r="R160" s="131">
        <f>Q160*H160</f>
        <v>1.3747860000000001E-2</v>
      </c>
      <c r="S160" s="131">
        <v>0</v>
      </c>
      <c r="T160" s="132">
        <f>S160*H160</f>
        <v>0</v>
      </c>
      <c r="AR160" s="13" t="s">
        <v>206</v>
      </c>
      <c r="AT160" s="13" t="s">
        <v>140</v>
      </c>
      <c r="AU160" s="13" t="s">
        <v>77</v>
      </c>
      <c r="AY160" s="13" t="s">
        <v>138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3" t="s">
        <v>75</v>
      </c>
      <c r="BK160" s="133">
        <f>ROUND(I160*H160,2)</f>
        <v>0</v>
      </c>
      <c r="BL160" s="13" t="s">
        <v>206</v>
      </c>
      <c r="BM160" s="13" t="s">
        <v>346</v>
      </c>
    </row>
    <row r="161" spans="2:65" s="1" customFormat="1" ht="16.5" customHeight="1">
      <c r="B161" s="123"/>
      <c r="C161" s="124" t="s">
        <v>347</v>
      </c>
      <c r="D161" s="124" t="s">
        <v>140</v>
      </c>
      <c r="E161" s="125" t="s">
        <v>348</v>
      </c>
      <c r="F161" s="126" t="s">
        <v>349</v>
      </c>
      <c r="G161" s="127" t="s">
        <v>331</v>
      </c>
      <c r="H161" s="128">
        <v>295.2</v>
      </c>
      <c r="I161" s="129"/>
      <c r="J161" s="129">
        <f>ROUND(I161*H161,2)</f>
        <v>0</v>
      </c>
      <c r="K161" s="126" t="s">
        <v>153</v>
      </c>
      <c r="L161" s="24"/>
      <c r="M161" s="44" t="s">
        <v>1</v>
      </c>
      <c r="N161" s="130" t="s">
        <v>39</v>
      </c>
      <c r="O161" s="131">
        <v>0.26</v>
      </c>
      <c r="P161" s="131">
        <f>O161*H161</f>
        <v>76.751999999999995</v>
      </c>
      <c r="Q161" s="131">
        <v>0</v>
      </c>
      <c r="R161" s="131">
        <f>Q161*H161</f>
        <v>0</v>
      </c>
      <c r="S161" s="131">
        <v>0</v>
      </c>
      <c r="T161" s="132">
        <f>S161*H161</f>
        <v>0</v>
      </c>
      <c r="AR161" s="13" t="s">
        <v>206</v>
      </c>
      <c r="AT161" s="13" t="s">
        <v>140</v>
      </c>
      <c r="AU161" s="13" t="s">
        <v>77</v>
      </c>
      <c r="AY161" s="13" t="s">
        <v>138</v>
      </c>
      <c r="BE161" s="133">
        <f>IF(N161="základní",J161,0)</f>
        <v>0</v>
      </c>
      <c r="BF161" s="133">
        <f>IF(N161="snížená",J161,0)</f>
        <v>0</v>
      </c>
      <c r="BG161" s="133">
        <f>IF(N161="zákl. přenesená",J161,0)</f>
        <v>0</v>
      </c>
      <c r="BH161" s="133">
        <f>IF(N161="sníž. přenesená",J161,0)</f>
        <v>0</v>
      </c>
      <c r="BI161" s="133">
        <f>IF(N161="nulová",J161,0)</f>
        <v>0</v>
      </c>
      <c r="BJ161" s="13" t="s">
        <v>75</v>
      </c>
      <c r="BK161" s="133">
        <f>ROUND(I161*H161,2)</f>
        <v>0</v>
      </c>
      <c r="BL161" s="13" t="s">
        <v>206</v>
      </c>
      <c r="BM161" s="13" t="s">
        <v>350</v>
      </c>
    </row>
    <row r="162" spans="2:65" s="1" customFormat="1" ht="16.5" customHeight="1">
      <c r="B162" s="123"/>
      <c r="C162" s="134" t="s">
        <v>351</v>
      </c>
      <c r="D162" s="134" t="s">
        <v>290</v>
      </c>
      <c r="E162" s="135" t="s">
        <v>352</v>
      </c>
      <c r="F162" s="136" t="s">
        <v>353</v>
      </c>
      <c r="G162" s="137" t="s">
        <v>143</v>
      </c>
      <c r="H162" s="138">
        <v>7.274</v>
      </c>
      <c r="I162" s="139"/>
      <c r="J162" s="139">
        <f>ROUND(I162*H162,2)</f>
        <v>0</v>
      </c>
      <c r="K162" s="136" t="s">
        <v>153</v>
      </c>
      <c r="L162" s="140"/>
      <c r="M162" s="141" t="s">
        <v>1</v>
      </c>
      <c r="N162" s="142" t="s">
        <v>39</v>
      </c>
      <c r="O162" s="131">
        <v>0</v>
      </c>
      <c r="P162" s="131">
        <f>O162*H162</f>
        <v>0</v>
      </c>
      <c r="Q162" s="131">
        <v>0.55000000000000004</v>
      </c>
      <c r="R162" s="131">
        <f>Q162*H162</f>
        <v>4.0007000000000001</v>
      </c>
      <c r="S162" s="131">
        <v>0</v>
      </c>
      <c r="T162" s="132">
        <f>S162*H162</f>
        <v>0</v>
      </c>
      <c r="AR162" s="13" t="s">
        <v>272</v>
      </c>
      <c r="AT162" s="13" t="s">
        <v>290</v>
      </c>
      <c r="AU162" s="13" t="s">
        <v>77</v>
      </c>
      <c r="AY162" s="13" t="s">
        <v>138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13" t="s">
        <v>75</v>
      </c>
      <c r="BK162" s="133">
        <f>ROUND(I162*H162,2)</f>
        <v>0</v>
      </c>
      <c r="BL162" s="13" t="s">
        <v>206</v>
      </c>
      <c r="BM162" s="13" t="s">
        <v>354</v>
      </c>
    </row>
    <row r="163" spans="2:65" s="1" customFormat="1" ht="16.5" customHeight="1">
      <c r="B163" s="123"/>
      <c r="C163" s="124" t="s">
        <v>355</v>
      </c>
      <c r="D163" s="124" t="s">
        <v>140</v>
      </c>
      <c r="E163" s="125" t="s">
        <v>356</v>
      </c>
      <c r="F163" s="126" t="s">
        <v>357</v>
      </c>
      <c r="G163" s="127" t="s">
        <v>143</v>
      </c>
      <c r="H163" s="128">
        <v>7.274</v>
      </c>
      <c r="I163" s="129"/>
      <c r="J163" s="129">
        <f>ROUND(I163*H163,2)</f>
        <v>0</v>
      </c>
      <c r="K163" s="126" t="s">
        <v>153</v>
      </c>
      <c r="L163" s="24"/>
      <c r="M163" s="44" t="s">
        <v>1</v>
      </c>
      <c r="N163" s="130" t="s">
        <v>39</v>
      </c>
      <c r="O163" s="131">
        <v>0</v>
      </c>
      <c r="P163" s="131">
        <f>O163*H163</f>
        <v>0</v>
      </c>
      <c r="Q163" s="131">
        <v>1.2659999999999999E-2</v>
      </c>
      <c r="R163" s="131">
        <f>Q163*H163</f>
        <v>9.2088839999999991E-2</v>
      </c>
      <c r="S163" s="131">
        <v>0</v>
      </c>
      <c r="T163" s="132">
        <f>S163*H163</f>
        <v>0</v>
      </c>
      <c r="AR163" s="13" t="s">
        <v>206</v>
      </c>
      <c r="AT163" s="13" t="s">
        <v>140</v>
      </c>
      <c r="AU163" s="13" t="s">
        <v>77</v>
      </c>
      <c r="AY163" s="13" t="s">
        <v>138</v>
      </c>
      <c r="BE163" s="133">
        <f>IF(N163="základní",J163,0)</f>
        <v>0</v>
      </c>
      <c r="BF163" s="133">
        <f>IF(N163="snížená",J163,0)</f>
        <v>0</v>
      </c>
      <c r="BG163" s="133">
        <f>IF(N163="zákl. přenesená",J163,0)</f>
        <v>0</v>
      </c>
      <c r="BH163" s="133">
        <f>IF(N163="sníž. přenesená",J163,0)</f>
        <v>0</v>
      </c>
      <c r="BI163" s="133">
        <f>IF(N163="nulová",J163,0)</f>
        <v>0</v>
      </c>
      <c r="BJ163" s="13" t="s">
        <v>75</v>
      </c>
      <c r="BK163" s="133">
        <f>ROUND(I163*H163,2)</f>
        <v>0</v>
      </c>
      <c r="BL163" s="13" t="s">
        <v>206</v>
      </c>
      <c r="BM163" s="13" t="s">
        <v>358</v>
      </c>
    </row>
    <row r="164" spans="2:65" s="1" customFormat="1" ht="16.5" customHeight="1">
      <c r="B164" s="123"/>
      <c r="C164" s="124" t="s">
        <v>359</v>
      </c>
      <c r="D164" s="124" t="s">
        <v>140</v>
      </c>
      <c r="E164" s="125" t="s">
        <v>360</v>
      </c>
      <c r="F164" s="126" t="s">
        <v>361</v>
      </c>
      <c r="G164" s="127" t="s">
        <v>179</v>
      </c>
      <c r="H164" s="128">
        <v>4.1070000000000002</v>
      </c>
      <c r="I164" s="129"/>
      <c r="J164" s="129">
        <f>ROUND(I164*H164,2)</f>
        <v>0</v>
      </c>
      <c r="K164" s="126" t="s">
        <v>153</v>
      </c>
      <c r="L164" s="24"/>
      <c r="M164" s="44" t="s">
        <v>1</v>
      </c>
      <c r="N164" s="130" t="s">
        <v>39</v>
      </c>
      <c r="O164" s="131">
        <v>1.7509999999999999</v>
      </c>
      <c r="P164" s="131">
        <f>O164*H164</f>
        <v>7.191357</v>
      </c>
      <c r="Q164" s="131">
        <v>0</v>
      </c>
      <c r="R164" s="131">
        <f>Q164*H164</f>
        <v>0</v>
      </c>
      <c r="S164" s="131">
        <v>0</v>
      </c>
      <c r="T164" s="132">
        <f>S164*H164</f>
        <v>0</v>
      </c>
      <c r="AR164" s="13" t="s">
        <v>206</v>
      </c>
      <c r="AT164" s="13" t="s">
        <v>140</v>
      </c>
      <c r="AU164" s="13" t="s">
        <v>77</v>
      </c>
      <c r="AY164" s="13" t="s">
        <v>138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13" t="s">
        <v>75</v>
      </c>
      <c r="BK164" s="133">
        <f>ROUND(I164*H164,2)</f>
        <v>0</v>
      </c>
      <c r="BL164" s="13" t="s">
        <v>206</v>
      </c>
      <c r="BM164" s="13" t="s">
        <v>362</v>
      </c>
    </row>
    <row r="165" spans="2:65" s="11" customFormat="1" ht="22.9" customHeight="1">
      <c r="B165" s="111"/>
      <c r="D165" s="112" t="s">
        <v>67</v>
      </c>
      <c r="E165" s="121" t="s">
        <v>363</v>
      </c>
      <c r="F165" s="121" t="s">
        <v>364</v>
      </c>
      <c r="J165" s="122">
        <f>BK165</f>
        <v>0</v>
      </c>
      <c r="L165" s="111"/>
      <c r="M165" s="115"/>
      <c r="N165" s="116"/>
      <c r="O165" s="116"/>
      <c r="P165" s="117">
        <f>SUM(P166:P174)</f>
        <v>100.54406</v>
      </c>
      <c r="Q165" s="116"/>
      <c r="R165" s="117">
        <f>SUM(R166:R174)</f>
        <v>1.1331400000000003</v>
      </c>
      <c r="S165" s="116"/>
      <c r="T165" s="118">
        <f>SUM(T166:T174)</f>
        <v>0</v>
      </c>
      <c r="AR165" s="112" t="s">
        <v>77</v>
      </c>
      <c r="AT165" s="119" t="s">
        <v>67</v>
      </c>
      <c r="AU165" s="119" t="s">
        <v>75</v>
      </c>
      <c r="AY165" s="112" t="s">
        <v>138</v>
      </c>
      <c r="BK165" s="120">
        <f>SUM(BK166:BK174)</f>
        <v>0</v>
      </c>
    </row>
    <row r="166" spans="2:65" s="1" customFormat="1" ht="16.5" customHeight="1">
      <c r="B166" s="123"/>
      <c r="C166" s="124" t="s">
        <v>365</v>
      </c>
      <c r="D166" s="124" t="s">
        <v>140</v>
      </c>
      <c r="E166" s="125" t="s">
        <v>366</v>
      </c>
      <c r="F166" s="126" t="s">
        <v>367</v>
      </c>
      <c r="G166" s="127" t="s">
        <v>331</v>
      </c>
      <c r="H166" s="128">
        <v>80</v>
      </c>
      <c r="I166" s="129"/>
      <c r="J166" s="129">
        <f t="shared" ref="J166:J174" si="40">ROUND(I166*H166,2)</f>
        <v>0</v>
      </c>
      <c r="K166" s="126" t="s">
        <v>1</v>
      </c>
      <c r="L166" s="24"/>
      <c r="M166" s="44" t="s">
        <v>1</v>
      </c>
      <c r="N166" s="130" t="s">
        <v>39</v>
      </c>
      <c r="O166" s="131">
        <v>0.26</v>
      </c>
      <c r="P166" s="131">
        <f t="shared" ref="P166:P174" si="41">O166*H166</f>
        <v>20.8</v>
      </c>
      <c r="Q166" s="131">
        <v>2.8900000000000002E-3</v>
      </c>
      <c r="R166" s="131">
        <f t="shared" ref="R166:R174" si="42">Q166*H166</f>
        <v>0.23120000000000002</v>
      </c>
      <c r="S166" s="131">
        <v>0</v>
      </c>
      <c r="T166" s="132">
        <f t="shared" ref="T166:T174" si="43">S166*H166</f>
        <v>0</v>
      </c>
      <c r="AR166" s="13" t="s">
        <v>206</v>
      </c>
      <c r="AT166" s="13" t="s">
        <v>140</v>
      </c>
      <c r="AU166" s="13" t="s">
        <v>77</v>
      </c>
      <c r="AY166" s="13" t="s">
        <v>138</v>
      </c>
      <c r="BE166" s="133">
        <f t="shared" ref="BE166:BE174" si="44">IF(N166="základní",J166,0)</f>
        <v>0</v>
      </c>
      <c r="BF166" s="133">
        <f t="shared" ref="BF166:BF174" si="45">IF(N166="snížená",J166,0)</f>
        <v>0</v>
      </c>
      <c r="BG166" s="133">
        <f t="shared" ref="BG166:BG174" si="46">IF(N166="zákl. přenesená",J166,0)</f>
        <v>0</v>
      </c>
      <c r="BH166" s="133">
        <f t="shared" ref="BH166:BH174" si="47">IF(N166="sníž. přenesená",J166,0)</f>
        <v>0</v>
      </c>
      <c r="BI166" s="133">
        <f t="shared" ref="BI166:BI174" si="48">IF(N166="nulová",J166,0)</f>
        <v>0</v>
      </c>
      <c r="BJ166" s="13" t="s">
        <v>75</v>
      </c>
      <c r="BK166" s="133">
        <f t="shared" ref="BK166:BK174" si="49">ROUND(I166*H166,2)</f>
        <v>0</v>
      </c>
      <c r="BL166" s="13" t="s">
        <v>206</v>
      </c>
      <c r="BM166" s="13" t="s">
        <v>368</v>
      </c>
    </row>
    <row r="167" spans="2:65" s="1" customFormat="1" ht="16.5" customHeight="1">
      <c r="B167" s="123"/>
      <c r="C167" s="124" t="s">
        <v>369</v>
      </c>
      <c r="D167" s="124" t="s">
        <v>140</v>
      </c>
      <c r="E167" s="125" t="s">
        <v>370</v>
      </c>
      <c r="F167" s="126" t="s">
        <v>371</v>
      </c>
      <c r="G167" s="127" t="s">
        <v>331</v>
      </c>
      <c r="H167" s="128">
        <v>82.6</v>
      </c>
      <c r="I167" s="129"/>
      <c r="J167" s="129">
        <f t="shared" si="40"/>
        <v>0</v>
      </c>
      <c r="K167" s="126" t="s">
        <v>169</v>
      </c>
      <c r="L167" s="24"/>
      <c r="M167" s="44" t="s">
        <v>1</v>
      </c>
      <c r="N167" s="130" t="s">
        <v>39</v>
      </c>
      <c r="O167" s="131">
        <v>0.104</v>
      </c>
      <c r="P167" s="131">
        <f t="shared" si="41"/>
        <v>8.5903999999999989</v>
      </c>
      <c r="Q167" s="131">
        <v>2.1900000000000001E-3</v>
      </c>
      <c r="R167" s="131">
        <f t="shared" si="42"/>
        <v>0.180894</v>
      </c>
      <c r="S167" s="131">
        <v>0</v>
      </c>
      <c r="T167" s="132">
        <f t="shared" si="43"/>
        <v>0</v>
      </c>
      <c r="AR167" s="13" t="s">
        <v>206</v>
      </c>
      <c r="AT167" s="13" t="s">
        <v>140</v>
      </c>
      <c r="AU167" s="13" t="s">
        <v>77</v>
      </c>
      <c r="AY167" s="13" t="s">
        <v>138</v>
      </c>
      <c r="BE167" s="133">
        <f t="shared" si="44"/>
        <v>0</v>
      </c>
      <c r="BF167" s="133">
        <f t="shared" si="45"/>
        <v>0</v>
      </c>
      <c r="BG167" s="133">
        <f t="shared" si="46"/>
        <v>0</v>
      </c>
      <c r="BH167" s="133">
        <f t="shared" si="47"/>
        <v>0</v>
      </c>
      <c r="BI167" s="133">
        <f t="shared" si="48"/>
        <v>0</v>
      </c>
      <c r="BJ167" s="13" t="s">
        <v>75</v>
      </c>
      <c r="BK167" s="133">
        <f t="shared" si="49"/>
        <v>0</v>
      </c>
      <c r="BL167" s="13" t="s">
        <v>206</v>
      </c>
      <c r="BM167" s="13" t="s">
        <v>372</v>
      </c>
    </row>
    <row r="168" spans="2:65" s="1" customFormat="1" ht="16.5" customHeight="1">
      <c r="B168" s="123"/>
      <c r="C168" s="124" t="s">
        <v>373</v>
      </c>
      <c r="D168" s="124" t="s">
        <v>140</v>
      </c>
      <c r="E168" s="125" t="s">
        <v>374</v>
      </c>
      <c r="F168" s="126" t="s">
        <v>375</v>
      </c>
      <c r="G168" s="127" t="s">
        <v>331</v>
      </c>
      <c r="H168" s="128">
        <v>2</v>
      </c>
      <c r="I168" s="129"/>
      <c r="J168" s="129">
        <f t="shared" si="40"/>
        <v>0</v>
      </c>
      <c r="K168" s="126" t="s">
        <v>153</v>
      </c>
      <c r="L168" s="24"/>
      <c r="M168" s="44" t="s">
        <v>1</v>
      </c>
      <c r="N168" s="130" t="s">
        <v>39</v>
      </c>
      <c r="O168" s="131">
        <v>0.35099999999999998</v>
      </c>
      <c r="P168" s="131">
        <f t="shared" si="41"/>
        <v>0.70199999999999996</v>
      </c>
      <c r="Q168" s="131">
        <v>4.3099999999999996E-3</v>
      </c>
      <c r="R168" s="131">
        <f t="shared" si="42"/>
        <v>8.6199999999999992E-3</v>
      </c>
      <c r="S168" s="131">
        <v>0</v>
      </c>
      <c r="T168" s="132">
        <f t="shared" si="43"/>
        <v>0</v>
      </c>
      <c r="AR168" s="13" t="s">
        <v>206</v>
      </c>
      <c r="AT168" s="13" t="s">
        <v>140</v>
      </c>
      <c r="AU168" s="13" t="s">
        <v>77</v>
      </c>
      <c r="AY168" s="13" t="s">
        <v>138</v>
      </c>
      <c r="BE168" s="133">
        <f t="shared" si="44"/>
        <v>0</v>
      </c>
      <c r="BF168" s="133">
        <f t="shared" si="45"/>
        <v>0</v>
      </c>
      <c r="BG168" s="133">
        <f t="shared" si="46"/>
        <v>0</v>
      </c>
      <c r="BH168" s="133">
        <f t="shared" si="47"/>
        <v>0</v>
      </c>
      <c r="BI168" s="133">
        <f t="shared" si="48"/>
        <v>0</v>
      </c>
      <c r="BJ168" s="13" t="s">
        <v>75</v>
      </c>
      <c r="BK168" s="133">
        <f t="shared" si="49"/>
        <v>0</v>
      </c>
      <c r="BL168" s="13" t="s">
        <v>206</v>
      </c>
      <c r="BM168" s="13" t="s">
        <v>376</v>
      </c>
    </row>
    <row r="169" spans="2:65" s="1" customFormat="1" ht="16.5" customHeight="1">
      <c r="B169" s="123"/>
      <c r="C169" s="124" t="s">
        <v>377</v>
      </c>
      <c r="D169" s="124" t="s">
        <v>140</v>
      </c>
      <c r="E169" s="125" t="s">
        <v>378</v>
      </c>
      <c r="F169" s="126" t="s">
        <v>379</v>
      </c>
      <c r="G169" s="127" t="s">
        <v>331</v>
      </c>
      <c r="H169" s="128">
        <v>34.4</v>
      </c>
      <c r="I169" s="129"/>
      <c r="J169" s="129">
        <f t="shared" si="40"/>
        <v>0</v>
      </c>
      <c r="K169" s="126" t="s">
        <v>153</v>
      </c>
      <c r="L169" s="24"/>
      <c r="M169" s="44" t="s">
        <v>1</v>
      </c>
      <c r="N169" s="130" t="s">
        <v>39</v>
      </c>
      <c r="O169" s="131">
        <v>0.30499999999999999</v>
      </c>
      <c r="P169" s="131">
        <f t="shared" si="41"/>
        <v>10.491999999999999</v>
      </c>
      <c r="Q169" s="131">
        <v>2.8700000000000002E-3</v>
      </c>
      <c r="R169" s="131">
        <f t="shared" si="42"/>
        <v>9.8727999999999996E-2</v>
      </c>
      <c r="S169" s="131">
        <v>0</v>
      </c>
      <c r="T169" s="132">
        <f t="shared" si="43"/>
        <v>0</v>
      </c>
      <c r="AR169" s="13" t="s">
        <v>206</v>
      </c>
      <c r="AT169" s="13" t="s">
        <v>140</v>
      </c>
      <c r="AU169" s="13" t="s">
        <v>77</v>
      </c>
      <c r="AY169" s="13" t="s">
        <v>138</v>
      </c>
      <c r="BE169" s="133">
        <f t="shared" si="44"/>
        <v>0</v>
      </c>
      <c r="BF169" s="133">
        <f t="shared" si="45"/>
        <v>0</v>
      </c>
      <c r="BG169" s="133">
        <f t="shared" si="46"/>
        <v>0</v>
      </c>
      <c r="BH169" s="133">
        <f t="shared" si="47"/>
        <v>0</v>
      </c>
      <c r="BI169" s="133">
        <f t="shared" si="48"/>
        <v>0</v>
      </c>
      <c r="BJ169" s="13" t="s">
        <v>75</v>
      </c>
      <c r="BK169" s="133">
        <f t="shared" si="49"/>
        <v>0</v>
      </c>
      <c r="BL169" s="13" t="s">
        <v>206</v>
      </c>
      <c r="BM169" s="13" t="s">
        <v>380</v>
      </c>
    </row>
    <row r="170" spans="2:65" s="1" customFormat="1" ht="16.5" customHeight="1">
      <c r="B170" s="123"/>
      <c r="C170" s="124" t="s">
        <v>381</v>
      </c>
      <c r="D170" s="124" t="s">
        <v>140</v>
      </c>
      <c r="E170" s="125" t="s">
        <v>382</v>
      </c>
      <c r="F170" s="126" t="s">
        <v>383</v>
      </c>
      <c r="G170" s="127" t="s">
        <v>331</v>
      </c>
      <c r="H170" s="128">
        <v>82.6</v>
      </c>
      <c r="I170" s="129"/>
      <c r="J170" s="129">
        <f t="shared" si="40"/>
        <v>0</v>
      </c>
      <c r="K170" s="126" t="s">
        <v>169</v>
      </c>
      <c r="L170" s="24"/>
      <c r="M170" s="44" t="s">
        <v>1</v>
      </c>
      <c r="N170" s="130" t="s">
        <v>39</v>
      </c>
      <c r="O170" s="131">
        <v>0.251</v>
      </c>
      <c r="P170" s="131">
        <f t="shared" si="41"/>
        <v>20.732599999999998</v>
      </c>
      <c r="Q170" s="131">
        <v>2.96E-3</v>
      </c>
      <c r="R170" s="131">
        <f t="shared" si="42"/>
        <v>0.24449599999999999</v>
      </c>
      <c r="S170" s="131">
        <v>0</v>
      </c>
      <c r="T170" s="132">
        <f t="shared" si="43"/>
        <v>0</v>
      </c>
      <c r="AR170" s="13" t="s">
        <v>206</v>
      </c>
      <c r="AT170" s="13" t="s">
        <v>140</v>
      </c>
      <c r="AU170" s="13" t="s">
        <v>77</v>
      </c>
      <c r="AY170" s="13" t="s">
        <v>138</v>
      </c>
      <c r="BE170" s="133">
        <f t="shared" si="44"/>
        <v>0</v>
      </c>
      <c r="BF170" s="133">
        <f t="shared" si="45"/>
        <v>0</v>
      </c>
      <c r="BG170" s="133">
        <f t="shared" si="46"/>
        <v>0</v>
      </c>
      <c r="BH170" s="133">
        <f t="shared" si="47"/>
        <v>0</v>
      </c>
      <c r="BI170" s="133">
        <f t="shared" si="48"/>
        <v>0</v>
      </c>
      <c r="BJ170" s="13" t="s">
        <v>75</v>
      </c>
      <c r="BK170" s="133">
        <f t="shared" si="49"/>
        <v>0</v>
      </c>
      <c r="BL170" s="13" t="s">
        <v>206</v>
      </c>
      <c r="BM170" s="13" t="s">
        <v>384</v>
      </c>
    </row>
    <row r="171" spans="2:65" s="1" customFormat="1" ht="16.5" customHeight="1">
      <c r="B171" s="123"/>
      <c r="C171" s="124" t="s">
        <v>385</v>
      </c>
      <c r="D171" s="124" t="s">
        <v>140</v>
      </c>
      <c r="E171" s="125" t="s">
        <v>386</v>
      </c>
      <c r="F171" s="126" t="s">
        <v>387</v>
      </c>
      <c r="G171" s="127" t="s">
        <v>331</v>
      </c>
      <c r="H171" s="128">
        <v>82.6</v>
      </c>
      <c r="I171" s="129"/>
      <c r="J171" s="129">
        <f t="shared" si="40"/>
        <v>0</v>
      </c>
      <c r="K171" s="126" t="s">
        <v>153</v>
      </c>
      <c r="L171" s="24"/>
      <c r="M171" s="44" t="s">
        <v>1</v>
      </c>
      <c r="N171" s="130" t="s">
        <v>39</v>
      </c>
      <c r="O171" s="131">
        <v>0.26500000000000001</v>
      </c>
      <c r="P171" s="131">
        <f t="shared" si="41"/>
        <v>21.888999999999999</v>
      </c>
      <c r="Q171" s="131">
        <v>3.2200000000000002E-3</v>
      </c>
      <c r="R171" s="131">
        <f t="shared" si="42"/>
        <v>0.26597199999999999</v>
      </c>
      <c r="S171" s="131">
        <v>0</v>
      </c>
      <c r="T171" s="132">
        <f t="shared" si="43"/>
        <v>0</v>
      </c>
      <c r="AR171" s="13" t="s">
        <v>206</v>
      </c>
      <c r="AT171" s="13" t="s">
        <v>140</v>
      </c>
      <c r="AU171" s="13" t="s">
        <v>77</v>
      </c>
      <c r="AY171" s="13" t="s">
        <v>138</v>
      </c>
      <c r="BE171" s="133">
        <f t="shared" si="44"/>
        <v>0</v>
      </c>
      <c r="BF171" s="133">
        <f t="shared" si="45"/>
        <v>0</v>
      </c>
      <c r="BG171" s="133">
        <f t="shared" si="46"/>
        <v>0</v>
      </c>
      <c r="BH171" s="133">
        <f t="shared" si="47"/>
        <v>0</v>
      </c>
      <c r="BI171" s="133">
        <f t="shared" si="48"/>
        <v>0</v>
      </c>
      <c r="BJ171" s="13" t="s">
        <v>75</v>
      </c>
      <c r="BK171" s="133">
        <f t="shared" si="49"/>
        <v>0</v>
      </c>
      <c r="BL171" s="13" t="s">
        <v>206</v>
      </c>
      <c r="BM171" s="13" t="s">
        <v>388</v>
      </c>
    </row>
    <row r="172" spans="2:65" s="1" customFormat="1" ht="16.5" customHeight="1">
      <c r="B172" s="123"/>
      <c r="C172" s="124" t="s">
        <v>389</v>
      </c>
      <c r="D172" s="124" t="s">
        <v>140</v>
      </c>
      <c r="E172" s="125" t="s">
        <v>390</v>
      </c>
      <c r="F172" s="126" t="s">
        <v>391</v>
      </c>
      <c r="G172" s="127" t="s">
        <v>392</v>
      </c>
      <c r="H172" s="128">
        <v>6</v>
      </c>
      <c r="I172" s="129"/>
      <c r="J172" s="129">
        <f t="shared" si="40"/>
        <v>0</v>
      </c>
      <c r="K172" s="126" t="s">
        <v>153</v>
      </c>
      <c r="L172" s="24"/>
      <c r="M172" s="44" t="s">
        <v>1</v>
      </c>
      <c r="N172" s="130" t="s">
        <v>39</v>
      </c>
      <c r="O172" s="131">
        <v>0.4</v>
      </c>
      <c r="P172" s="131">
        <f t="shared" si="41"/>
        <v>2.4000000000000004</v>
      </c>
      <c r="Q172" s="131">
        <v>3.1199999999999999E-3</v>
      </c>
      <c r="R172" s="131">
        <f t="shared" si="42"/>
        <v>1.8720000000000001E-2</v>
      </c>
      <c r="S172" s="131">
        <v>0</v>
      </c>
      <c r="T172" s="132">
        <f t="shared" si="43"/>
        <v>0</v>
      </c>
      <c r="AR172" s="13" t="s">
        <v>206</v>
      </c>
      <c r="AT172" s="13" t="s">
        <v>140</v>
      </c>
      <c r="AU172" s="13" t="s">
        <v>77</v>
      </c>
      <c r="AY172" s="13" t="s">
        <v>138</v>
      </c>
      <c r="BE172" s="133">
        <f t="shared" si="44"/>
        <v>0</v>
      </c>
      <c r="BF172" s="133">
        <f t="shared" si="45"/>
        <v>0</v>
      </c>
      <c r="BG172" s="133">
        <f t="shared" si="46"/>
        <v>0</v>
      </c>
      <c r="BH172" s="133">
        <f t="shared" si="47"/>
        <v>0</v>
      </c>
      <c r="BI172" s="133">
        <f t="shared" si="48"/>
        <v>0</v>
      </c>
      <c r="BJ172" s="13" t="s">
        <v>75</v>
      </c>
      <c r="BK172" s="133">
        <f t="shared" si="49"/>
        <v>0</v>
      </c>
      <c r="BL172" s="13" t="s">
        <v>206</v>
      </c>
      <c r="BM172" s="13" t="s">
        <v>393</v>
      </c>
    </row>
    <row r="173" spans="2:65" s="1" customFormat="1" ht="16.5" customHeight="1">
      <c r="B173" s="123"/>
      <c r="C173" s="124" t="s">
        <v>394</v>
      </c>
      <c r="D173" s="124" t="s">
        <v>140</v>
      </c>
      <c r="E173" s="125" t="s">
        <v>395</v>
      </c>
      <c r="F173" s="126" t="s">
        <v>396</v>
      </c>
      <c r="G173" s="127" t="s">
        <v>331</v>
      </c>
      <c r="H173" s="128">
        <v>27</v>
      </c>
      <c r="I173" s="129"/>
      <c r="J173" s="129">
        <f t="shared" si="40"/>
        <v>0</v>
      </c>
      <c r="K173" s="126" t="s">
        <v>153</v>
      </c>
      <c r="L173" s="24"/>
      <c r="M173" s="44" t="s">
        <v>1</v>
      </c>
      <c r="N173" s="130" t="s">
        <v>39</v>
      </c>
      <c r="O173" s="131">
        <v>0.35099999999999998</v>
      </c>
      <c r="P173" s="131">
        <f t="shared" si="41"/>
        <v>9.4770000000000003</v>
      </c>
      <c r="Q173" s="131">
        <v>3.13E-3</v>
      </c>
      <c r="R173" s="131">
        <f t="shared" si="42"/>
        <v>8.4510000000000002E-2</v>
      </c>
      <c r="S173" s="131">
        <v>0</v>
      </c>
      <c r="T173" s="132">
        <f t="shared" si="43"/>
        <v>0</v>
      </c>
      <c r="AR173" s="13" t="s">
        <v>206</v>
      </c>
      <c r="AT173" s="13" t="s">
        <v>140</v>
      </c>
      <c r="AU173" s="13" t="s">
        <v>77</v>
      </c>
      <c r="AY173" s="13" t="s">
        <v>138</v>
      </c>
      <c r="BE173" s="133">
        <f t="shared" si="44"/>
        <v>0</v>
      </c>
      <c r="BF173" s="133">
        <f t="shared" si="45"/>
        <v>0</v>
      </c>
      <c r="BG173" s="133">
        <f t="shared" si="46"/>
        <v>0</v>
      </c>
      <c r="BH173" s="133">
        <f t="shared" si="47"/>
        <v>0</v>
      </c>
      <c r="BI173" s="133">
        <f t="shared" si="48"/>
        <v>0</v>
      </c>
      <c r="BJ173" s="13" t="s">
        <v>75</v>
      </c>
      <c r="BK173" s="133">
        <f t="shared" si="49"/>
        <v>0</v>
      </c>
      <c r="BL173" s="13" t="s">
        <v>206</v>
      </c>
      <c r="BM173" s="13" t="s">
        <v>397</v>
      </c>
    </row>
    <row r="174" spans="2:65" s="1" customFormat="1" ht="16.5" customHeight="1">
      <c r="B174" s="123"/>
      <c r="C174" s="124" t="s">
        <v>398</v>
      </c>
      <c r="D174" s="124" t="s">
        <v>140</v>
      </c>
      <c r="E174" s="125" t="s">
        <v>399</v>
      </c>
      <c r="F174" s="126" t="s">
        <v>400</v>
      </c>
      <c r="G174" s="127" t="s">
        <v>179</v>
      </c>
      <c r="H174" s="128">
        <v>1.133</v>
      </c>
      <c r="I174" s="129"/>
      <c r="J174" s="129">
        <f t="shared" si="40"/>
        <v>0</v>
      </c>
      <c r="K174" s="126" t="s">
        <v>153</v>
      </c>
      <c r="L174" s="24"/>
      <c r="M174" s="44" t="s">
        <v>1</v>
      </c>
      <c r="N174" s="130" t="s">
        <v>39</v>
      </c>
      <c r="O174" s="131">
        <v>4.82</v>
      </c>
      <c r="P174" s="131">
        <f t="shared" si="41"/>
        <v>5.4610600000000007</v>
      </c>
      <c r="Q174" s="131">
        <v>0</v>
      </c>
      <c r="R174" s="131">
        <f t="shared" si="42"/>
        <v>0</v>
      </c>
      <c r="S174" s="131">
        <v>0</v>
      </c>
      <c r="T174" s="132">
        <f t="shared" si="43"/>
        <v>0</v>
      </c>
      <c r="AR174" s="13" t="s">
        <v>206</v>
      </c>
      <c r="AT174" s="13" t="s">
        <v>140</v>
      </c>
      <c r="AU174" s="13" t="s">
        <v>77</v>
      </c>
      <c r="AY174" s="13" t="s">
        <v>138</v>
      </c>
      <c r="BE174" s="133">
        <f t="shared" si="44"/>
        <v>0</v>
      </c>
      <c r="BF174" s="133">
        <f t="shared" si="45"/>
        <v>0</v>
      </c>
      <c r="BG174" s="133">
        <f t="shared" si="46"/>
        <v>0</v>
      </c>
      <c r="BH174" s="133">
        <f t="shared" si="47"/>
        <v>0</v>
      </c>
      <c r="BI174" s="133">
        <f t="shared" si="48"/>
        <v>0</v>
      </c>
      <c r="BJ174" s="13" t="s">
        <v>75</v>
      </c>
      <c r="BK174" s="133">
        <f t="shared" si="49"/>
        <v>0</v>
      </c>
      <c r="BL174" s="13" t="s">
        <v>206</v>
      </c>
      <c r="BM174" s="13" t="s">
        <v>401</v>
      </c>
    </row>
    <row r="175" spans="2:65" s="11" customFormat="1" ht="22.9" customHeight="1">
      <c r="B175" s="111"/>
      <c r="D175" s="112" t="s">
        <v>67</v>
      </c>
      <c r="E175" s="121" t="s">
        <v>402</v>
      </c>
      <c r="F175" s="121" t="s">
        <v>403</v>
      </c>
      <c r="J175" s="122">
        <f>BK175</f>
        <v>0</v>
      </c>
      <c r="L175" s="111"/>
      <c r="M175" s="115"/>
      <c r="N175" s="116"/>
      <c r="O175" s="116"/>
      <c r="P175" s="117">
        <f>SUM(P176:P179)</f>
        <v>0</v>
      </c>
      <c r="Q175" s="116"/>
      <c r="R175" s="117">
        <f>SUM(R176:R179)</f>
        <v>0</v>
      </c>
      <c r="S175" s="116"/>
      <c r="T175" s="118">
        <f>SUM(T176:T179)</f>
        <v>0</v>
      </c>
      <c r="AR175" s="112" t="s">
        <v>77</v>
      </c>
      <c r="AT175" s="119" t="s">
        <v>67</v>
      </c>
      <c r="AU175" s="119" t="s">
        <v>75</v>
      </c>
      <c r="AY175" s="112" t="s">
        <v>138</v>
      </c>
      <c r="BK175" s="120">
        <f>SUM(BK176:BK179)</f>
        <v>0</v>
      </c>
    </row>
    <row r="176" spans="2:65" s="1" customFormat="1" ht="16.5" customHeight="1">
      <c r="B176" s="123"/>
      <c r="C176" s="124" t="s">
        <v>404</v>
      </c>
      <c r="D176" s="124" t="s">
        <v>140</v>
      </c>
      <c r="E176" s="125" t="s">
        <v>405</v>
      </c>
      <c r="F176" s="126" t="s">
        <v>406</v>
      </c>
      <c r="G176" s="127" t="s">
        <v>331</v>
      </c>
      <c r="H176" s="128">
        <v>82</v>
      </c>
      <c r="I176" s="129"/>
      <c r="J176" s="129">
        <f>ROUND(I176*H176,2)</f>
        <v>0</v>
      </c>
      <c r="K176" s="126" t="s">
        <v>1</v>
      </c>
      <c r="L176" s="24"/>
      <c r="M176" s="44" t="s">
        <v>1</v>
      </c>
      <c r="N176" s="130" t="s">
        <v>39</v>
      </c>
      <c r="O176" s="131">
        <v>0</v>
      </c>
      <c r="P176" s="131">
        <f>O176*H176</f>
        <v>0</v>
      </c>
      <c r="Q176" s="131">
        <v>0</v>
      </c>
      <c r="R176" s="131">
        <f>Q176*H176</f>
        <v>0</v>
      </c>
      <c r="S176" s="131">
        <v>0</v>
      </c>
      <c r="T176" s="132">
        <f>S176*H176</f>
        <v>0</v>
      </c>
      <c r="AR176" s="13" t="s">
        <v>206</v>
      </c>
      <c r="AT176" s="13" t="s">
        <v>140</v>
      </c>
      <c r="AU176" s="13" t="s">
        <v>77</v>
      </c>
      <c r="AY176" s="13" t="s">
        <v>138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13" t="s">
        <v>75</v>
      </c>
      <c r="BK176" s="133">
        <f>ROUND(I176*H176,2)</f>
        <v>0</v>
      </c>
      <c r="BL176" s="13" t="s">
        <v>206</v>
      </c>
      <c r="BM176" s="13" t="s">
        <v>407</v>
      </c>
    </row>
    <row r="177" spans="2:65" s="1" customFormat="1" ht="16.5" customHeight="1">
      <c r="B177" s="123"/>
      <c r="C177" s="124" t="s">
        <v>408</v>
      </c>
      <c r="D177" s="124" t="s">
        <v>140</v>
      </c>
      <c r="E177" s="125" t="s">
        <v>409</v>
      </c>
      <c r="F177" s="126" t="s">
        <v>410</v>
      </c>
      <c r="G177" s="127" t="s">
        <v>331</v>
      </c>
      <c r="H177" s="128">
        <v>80</v>
      </c>
      <c r="I177" s="129"/>
      <c r="J177" s="129">
        <f>ROUND(I177*H177,2)</f>
        <v>0</v>
      </c>
      <c r="K177" s="126" t="s">
        <v>1</v>
      </c>
      <c r="L177" s="24"/>
      <c r="M177" s="44" t="s">
        <v>1</v>
      </c>
      <c r="N177" s="130" t="s">
        <v>39</v>
      </c>
      <c r="O177" s="131">
        <v>0</v>
      </c>
      <c r="P177" s="131">
        <f>O177*H177</f>
        <v>0</v>
      </c>
      <c r="Q177" s="131">
        <v>0</v>
      </c>
      <c r="R177" s="131">
        <f>Q177*H177</f>
        <v>0</v>
      </c>
      <c r="S177" s="131">
        <v>0</v>
      </c>
      <c r="T177" s="132">
        <f>S177*H177</f>
        <v>0</v>
      </c>
      <c r="AR177" s="13" t="s">
        <v>206</v>
      </c>
      <c r="AT177" s="13" t="s">
        <v>140</v>
      </c>
      <c r="AU177" s="13" t="s">
        <v>77</v>
      </c>
      <c r="AY177" s="13" t="s">
        <v>138</v>
      </c>
      <c r="BE177" s="133">
        <f>IF(N177="základní",J177,0)</f>
        <v>0</v>
      </c>
      <c r="BF177" s="133">
        <f>IF(N177="snížená",J177,0)</f>
        <v>0</v>
      </c>
      <c r="BG177" s="133">
        <f>IF(N177="zákl. přenesená",J177,0)</f>
        <v>0</v>
      </c>
      <c r="BH177" s="133">
        <f>IF(N177="sníž. přenesená",J177,0)</f>
        <v>0</v>
      </c>
      <c r="BI177" s="133">
        <f>IF(N177="nulová",J177,0)</f>
        <v>0</v>
      </c>
      <c r="BJ177" s="13" t="s">
        <v>75</v>
      </c>
      <c r="BK177" s="133">
        <f>ROUND(I177*H177,2)</f>
        <v>0</v>
      </c>
      <c r="BL177" s="13" t="s">
        <v>206</v>
      </c>
      <c r="BM177" s="13" t="s">
        <v>411</v>
      </c>
    </row>
    <row r="178" spans="2:65" s="1" customFormat="1" ht="16.5" customHeight="1">
      <c r="B178" s="123"/>
      <c r="C178" s="124" t="s">
        <v>412</v>
      </c>
      <c r="D178" s="124" t="s">
        <v>140</v>
      </c>
      <c r="E178" s="125" t="s">
        <v>413</v>
      </c>
      <c r="F178" s="126" t="s">
        <v>414</v>
      </c>
      <c r="G178" s="127" t="s">
        <v>184</v>
      </c>
      <c r="H178" s="128">
        <v>217.3</v>
      </c>
      <c r="I178" s="129"/>
      <c r="J178" s="129">
        <f>ROUND(I178*H178,2)</f>
        <v>0</v>
      </c>
      <c r="K178" s="126" t="s">
        <v>1</v>
      </c>
      <c r="L178" s="24"/>
      <c r="M178" s="44" t="s">
        <v>1</v>
      </c>
      <c r="N178" s="130" t="s">
        <v>39</v>
      </c>
      <c r="O178" s="131">
        <v>0</v>
      </c>
      <c r="P178" s="131">
        <f>O178*H178</f>
        <v>0</v>
      </c>
      <c r="Q178" s="131">
        <v>0</v>
      </c>
      <c r="R178" s="131">
        <f>Q178*H178</f>
        <v>0</v>
      </c>
      <c r="S178" s="131">
        <v>0</v>
      </c>
      <c r="T178" s="132">
        <f>S178*H178</f>
        <v>0</v>
      </c>
      <c r="AR178" s="13" t="s">
        <v>206</v>
      </c>
      <c r="AT178" s="13" t="s">
        <v>140</v>
      </c>
      <c r="AU178" s="13" t="s">
        <v>77</v>
      </c>
      <c r="AY178" s="13" t="s">
        <v>138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13" t="s">
        <v>75</v>
      </c>
      <c r="BK178" s="133">
        <f>ROUND(I178*H178,2)</f>
        <v>0</v>
      </c>
      <c r="BL178" s="13" t="s">
        <v>206</v>
      </c>
      <c r="BM178" s="13" t="s">
        <v>415</v>
      </c>
    </row>
    <row r="179" spans="2:65" s="1" customFormat="1" ht="16.5" customHeight="1">
      <c r="B179" s="123"/>
      <c r="C179" s="124" t="s">
        <v>416</v>
      </c>
      <c r="D179" s="124" t="s">
        <v>140</v>
      </c>
      <c r="E179" s="125" t="s">
        <v>417</v>
      </c>
      <c r="F179" s="126" t="s">
        <v>418</v>
      </c>
      <c r="G179" s="127" t="s">
        <v>419</v>
      </c>
      <c r="H179" s="128">
        <v>2144</v>
      </c>
      <c r="I179" s="129"/>
      <c r="J179" s="129">
        <f>ROUND(I179*H179,2)</f>
        <v>0</v>
      </c>
      <c r="K179" s="126" t="s">
        <v>153</v>
      </c>
      <c r="L179" s="24"/>
      <c r="M179" s="44" t="s">
        <v>1</v>
      </c>
      <c r="N179" s="130" t="s">
        <v>39</v>
      </c>
      <c r="O179" s="131">
        <v>0</v>
      </c>
      <c r="P179" s="131">
        <f>O179*H179</f>
        <v>0</v>
      </c>
      <c r="Q179" s="131">
        <v>0</v>
      </c>
      <c r="R179" s="131">
        <f>Q179*H179</f>
        <v>0</v>
      </c>
      <c r="S179" s="131">
        <v>0</v>
      </c>
      <c r="T179" s="132">
        <f>S179*H179</f>
        <v>0</v>
      </c>
      <c r="AR179" s="13" t="s">
        <v>206</v>
      </c>
      <c r="AT179" s="13" t="s">
        <v>140</v>
      </c>
      <c r="AU179" s="13" t="s">
        <v>77</v>
      </c>
      <c r="AY179" s="13" t="s">
        <v>138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13" t="s">
        <v>75</v>
      </c>
      <c r="BK179" s="133">
        <f>ROUND(I179*H179,2)</f>
        <v>0</v>
      </c>
      <c r="BL179" s="13" t="s">
        <v>206</v>
      </c>
      <c r="BM179" s="13" t="s">
        <v>420</v>
      </c>
    </row>
    <row r="180" spans="2:65" s="11" customFormat="1" ht="22.9" customHeight="1">
      <c r="B180" s="111"/>
      <c r="D180" s="112" t="s">
        <v>67</v>
      </c>
      <c r="E180" s="121" t="s">
        <v>421</v>
      </c>
      <c r="F180" s="121" t="s">
        <v>422</v>
      </c>
      <c r="J180" s="122">
        <f>BK180</f>
        <v>0</v>
      </c>
      <c r="L180" s="111"/>
      <c r="M180" s="115"/>
      <c r="N180" s="116"/>
      <c r="O180" s="116"/>
      <c r="P180" s="117">
        <f>SUM(P181:P189)</f>
        <v>1366.3402920000001</v>
      </c>
      <c r="Q180" s="116"/>
      <c r="R180" s="117">
        <f>SUM(R181:R189)</f>
        <v>43.661499999999997</v>
      </c>
      <c r="S180" s="116"/>
      <c r="T180" s="118">
        <f>SUM(T181:T189)</f>
        <v>0</v>
      </c>
      <c r="AR180" s="112" t="s">
        <v>77</v>
      </c>
      <c r="AT180" s="119" t="s">
        <v>67</v>
      </c>
      <c r="AU180" s="119" t="s">
        <v>75</v>
      </c>
      <c r="AY180" s="112" t="s">
        <v>138</v>
      </c>
      <c r="BK180" s="120">
        <f>SUM(BK181:BK189)</f>
        <v>0</v>
      </c>
    </row>
    <row r="181" spans="2:65" s="1" customFormat="1" ht="16.5" customHeight="1">
      <c r="B181" s="123"/>
      <c r="C181" s="124" t="s">
        <v>423</v>
      </c>
      <c r="D181" s="124" t="s">
        <v>140</v>
      </c>
      <c r="E181" s="125" t="s">
        <v>424</v>
      </c>
      <c r="F181" s="126" t="s">
        <v>425</v>
      </c>
      <c r="G181" s="127" t="s">
        <v>287</v>
      </c>
      <c r="H181" s="128">
        <v>35055</v>
      </c>
      <c r="I181" s="129"/>
      <c r="J181" s="129">
        <f t="shared" ref="J181:J189" si="50">ROUND(I181*H181,2)</f>
        <v>0</v>
      </c>
      <c r="K181" s="126" t="s">
        <v>1</v>
      </c>
      <c r="L181" s="24"/>
      <c r="M181" s="44" t="s">
        <v>1</v>
      </c>
      <c r="N181" s="130" t="s">
        <v>39</v>
      </c>
      <c r="O181" s="131">
        <v>0</v>
      </c>
      <c r="P181" s="131">
        <f t="shared" ref="P181:P189" si="51">O181*H181</f>
        <v>0</v>
      </c>
      <c r="Q181" s="131">
        <v>1E-3</v>
      </c>
      <c r="R181" s="131">
        <f t="shared" ref="R181:R189" si="52">Q181*H181</f>
        <v>35.055</v>
      </c>
      <c r="S181" s="131">
        <v>0</v>
      </c>
      <c r="T181" s="132">
        <f t="shared" ref="T181:T189" si="53">S181*H181</f>
        <v>0</v>
      </c>
      <c r="AR181" s="13" t="s">
        <v>206</v>
      </c>
      <c r="AT181" s="13" t="s">
        <v>140</v>
      </c>
      <c r="AU181" s="13" t="s">
        <v>77</v>
      </c>
      <c r="AY181" s="13" t="s">
        <v>138</v>
      </c>
      <c r="BE181" s="133">
        <f t="shared" ref="BE181:BE189" si="54">IF(N181="základní",J181,0)</f>
        <v>0</v>
      </c>
      <c r="BF181" s="133">
        <f t="shared" ref="BF181:BF189" si="55">IF(N181="snížená",J181,0)</f>
        <v>0</v>
      </c>
      <c r="BG181" s="133">
        <f t="shared" ref="BG181:BG189" si="56">IF(N181="zákl. přenesená",J181,0)</f>
        <v>0</v>
      </c>
      <c r="BH181" s="133">
        <f t="shared" ref="BH181:BH189" si="57">IF(N181="sníž. přenesená",J181,0)</f>
        <v>0</v>
      </c>
      <c r="BI181" s="133">
        <f t="shared" ref="BI181:BI189" si="58">IF(N181="nulová",J181,0)</f>
        <v>0</v>
      </c>
      <c r="BJ181" s="13" t="s">
        <v>75</v>
      </c>
      <c r="BK181" s="133">
        <f t="shared" ref="BK181:BK189" si="59">ROUND(I181*H181,2)</f>
        <v>0</v>
      </c>
      <c r="BL181" s="13" t="s">
        <v>206</v>
      </c>
      <c r="BM181" s="13" t="s">
        <v>426</v>
      </c>
    </row>
    <row r="182" spans="2:65" s="1" customFormat="1" ht="16.5" customHeight="1">
      <c r="B182" s="123"/>
      <c r="C182" s="124" t="s">
        <v>427</v>
      </c>
      <c r="D182" s="124" t="s">
        <v>140</v>
      </c>
      <c r="E182" s="125" t="s">
        <v>428</v>
      </c>
      <c r="F182" s="126" t="s">
        <v>841</v>
      </c>
      <c r="G182" s="127" t="s">
        <v>287</v>
      </c>
      <c r="H182" s="128">
        <v>8599.5</v>
      </c>
      <c r="I182" s="129"/>
      <c r="J182" s="129">
        <f t="shared" si="50"/>
        <v>0</v>
      </c>
      <c r="K182" s="126" t="s">
        <v>1</v>
      </c>
      <c r="L182" s="24"/>
      <c r="M182" s="44" t="s">
        <v>1</v>
      </c>
      <c r="N182" s="130" t="s">
        <v>39</v>
      </c>
      <c r="O182" s="131">
        <v>0</v>
      </c>
      <c r="P182" s="131">
        <f t="shared" si="51"/>
        <v>0</v>
      </c>
      <c r="Q182" s="131">
        <v>1E-3</v>
      </c>
      <c r="R182" s="131">
        <f t="shared" si="52"/>
        <v>8.5995000000000008</v>
      </c>
      <c r="S182" s="131">
        <v>0</v>
      </c>
      <c r="T182" s="132">
        <f t="shared" si="53"/>
        <v>0</v>
      </c>
      <c r="AR182" s="13" t="s">
        <v>206</v>
      </c>
      <c r="AT182" s="13" t="s">
        <v>140</v>
      </c>
      <c r="AU182" s="13" t="s">
        <v>77</v>
      </c>
      <c r="AY182" s="13" t="s">
        <v>138</v>
      </c>
      <c r="BE182" s="133">
        <f t="shared" si="54"/>
        <v>0</v>
      </c>
      <c r="BF182" s="133">
        <f t="shared" si="55"/>
        <v>0</v>
      </c>
      <c r="BG182" s="133">
        <f t="shared" si="56"/>
        <v>0</v>
      </c>
      <c r="BH182" s="133">
        <f t="shared" si="57"/>
        <v>0</v>
      </c>
      <c r="BI182" s="133">
        <f t="shared" si="58"/>
        <v>0</v>
      </c>
      <c r="BJ182" s="13" t="s">
        <v>75</v>
      </c>
      <c r="BK182" s="133">
        <f t="shared" si="59"/>
        <v>0</v>
      </c>
      <c r="BL182" s="13" t="s">
        <v>206</v>
      </c>
      <c r="BM182" s="13" t="s">
        <v>429</v>
      </c>
    </row>
    <row r="183" spans="2:65" s="1" customFormat="1" ht="16.5" customHeight="1">
      <c r="B183" s="123"/>
      <c r="C183" s="124" t="s">
        <v>430</v>
      </c>
      <c r="D183" s="124" t="s">
        <v>140</v>
      </c>
      <c r="E183" s="125" t="s">
        <v>431</v>
      </c>
      <c r="F183" s="126" t="s">
        <v>432</v>
      </c>
      <c r="G183" s="127" t="s">
        <v>184</v>
      </c>
      <c r="H183" s="128">
        <v>1116.72</v>
      </c>
      <c r="I183" s="129"/>
      <c r="J183" s="129">
        <f t="shared" si="50"/>
        <v>0</v>
      </c>
      <c r="K183" s="126" t="s">
        <v>148</v>
      </c>
      <c r="L183" s="24"/>
      <c r="M183" s="44" t="s">
        <v>1</v>
      </c>
      <c r="N183" s="130" t="s">
        <v>39</v>
      </c>
      <c r="O183" s="131">
        <v>1.1060000000000001</v>
      </c>
      <c r="P183" s="131">
        <f t="shared" si="51"/>
        <v>1235.0923200000002</v>
      </c>
      <c r="Q183" s="131">
        <v>0</v>
      </c>
      <c r="R183" s="131">
        <f t="shared" si="52"/>
        <v>0</v>
      </c>
      <c r="S183" s="131">
        <v>0</v>
      </c>
      <c r="T183" s="132">
        <f t="shared" si="53"/>
        <v>0</v>
      </c>
      <c r="AR183" s="13" t="s">
        <v>144</v>
      </c>
      <c r="AT183" s="13" t="s">
        <v>140</v>
      </c>
      <c r="AU183" s="13" t="s">
        <v>77</v>
      </c>
      <c r="AY183" s="13" t="s">
        <v>138</v>
      </c>
      <c r="BE183" s="133">
        <f t="shared" si="54"/>
        <v>0</v>
      </c>
      <c r="BF183" s="133">
        <f t="shared" si="55"/>
        <v>0</v>
      </c>
      <c r="BG183" s="133">
        <f t="shared" si="56"/>
        <v>0</v>
      </c>
      <c r="BH183" s="133">
        <f t="shared" si="57"/>
        <v>0</v>
      </c>
      <c r="BI183" s="133">
        <f t="shared" si="58"/>
        <v>0</v>
      </c>
      <c r="BJ183" s="13" t="s">
        <v>75</v>
      </c>
      <c r="BK183" s="133">
        <f t="shared" si="59"/>
        <v>0</v>
      </c>
      <c r="BL183" s="13" t="s">
        <v>144</v>
      </c>
      <c r="BM183" s="13" t="s">
        <v>433</v>
      </c>
    </row>
    <row r="184" spans="2:65" s="1" customFormat="1" ht="16.5" customHeight="1">
      <c r="B184" s="123"/>
      <c r="C184" s="134" t="s">
        <v>434</v>
      </c>
      <c r="D184" s="134" t="s">
        <v>290</v>
      </c>
      <c r="E184" s="135" t="s">
        <v>435</v>
      </c>
      <c r="F184" s="136" t="s">
        <v>436</v>
      </c>
      <c r="G184" s="137" t="s">
        <v>184</v>
      </c>
      <c r="H184" s="138">
        <v>1172.556</v>
      </c>
      <c r="I184" s="139"/>
      <c r="J184" s="139">
        <f t="shared" si="50"/>
        <v>0</v>
      </c>
      <c r="K184" s="136" t="s">
        <v>1</v>
      </c>
      <c r="L184" s="140"/>
      <c r="M184" s="141" t="s">
        <v>1</v>
      </c>
      <c r="N184" s="142" t="s">
        <v>39</v>
      </c>
      <c r="O184" s="131">
        <v>0</v>
      </c>
      <c r="P184" s="131">
        <f t="shared" si="51"/>
        <v>0</v>
      </c>
      <c r="Q184" s="131">
        <v>0</v>
      </c>
      <c r="R184" s="131">
        <f t="shared" si="52"/>
        <v>0</v>
      </c>
      <c r="S184" s="131">
        <v>0</v>
      </c>
      <c r="T184" s="132">
        <f t="shared" si="53"/>
        <v>0</v>
      </c>
      <c r="AR184" s="13" t="s">
        <v>171</v>
      </c>
      <c r="AT184" s="13" t="s">
        <v>290</v>
      </c>
      <c r="AU184" s="13" t="s">
        <v>77</v>
      </c>
      <c r="AY184" s="13" t="s">
        <v>138</v>
      </c>
      <c r="BE184" s="133">
        <f t="shared" si="54"/>
        <v>0</v>
      </c>
      <c r="BF184" s="133">
        <f t="shared" si="55"/>
        <v>0</v>
      </c>
      <c r="BG184" s="133">
        <f t="shared" si="56"/>
        <v>0</v>
      </c>
      <c r="BH184" s="133">
        <f t="shared" si="57"/>
        <v>0</v>
      </c>
      <c r="BI184" s="133">
        <f t="shared" si="58"/>
        <v>0</v>
      </c>
      <c r="BJ184" s="13" t="s">
        <v>75</v>
      </c>
      <c r="BK184" s="133">
        <f t="shared" si="59"/>
        <v>0</v>
      </c>
      <c r="BL184" s="13" t="s">
        <v>144</v>
      </c>
      <c r="BM184" s="13" t="s">
        <v>437</v>
      </c>
    </row>
    <row r="185" spans="2:65" s="1" customFormat="1" ht="16.5" customHeight="1">
      <c r="B185" s="123"/>
      <c r="C185" s="124" t="s">
        <v>438</v>
      </c>
      <c r="D185" s="124" t="s">
        <v>140</v>
      </c>
      <c r="E185" s="125" t="s">
        <v>439</v>
      </c>
      <c r="F185" s="126" t="s">
        <v>440</v>
      </c>
      <c r="G185" s="127" t="s">
        <v>441</v>
      </c>
      <c r="H185" s="128">
        <v>4</v>
      </c>
      <c r="I185" s="129"/>
      <c r="J185" s="129">
        <f t="shared" si="50"/>
        <v>0</v>
      </c>
      <c r="K185" s="126" t="s">
        <v>1</v>
      </c>
      <c r="L185" s="24"/>
      <c r="M185" s="44" t="s">
        <v>1</v>
      </c>
      <c r="N185" s="130" t="s">
        <v>39</v>
      </c>
      <c r="O185" s="131">
        <v>0</v>
      </c>
      <c r="P185" s="131">
        <f t="shared" si="51"/>
        <v>0</v>
      </c>
      <c r="Q185" s="131">
        <v>0</v>
      </c>
      <c r="R185" s="131">
        <f t="shared" si="52"/>
        <v>0</v>
      </c>
      <c r="S185" s="131">
        <v>0</v>
      </c>
      <c r="T185" s="132">
        <f t="shared" si="53"/>
        <v>0</v>
      </c>
      <c r="AR185" s="13" t="s">
        <v>206</v>
      </c>
      <c r="AT185" s="13" t="s">
        <v>140</v>
      </c>
      <c r="AU185" s="13" t="s">
        <v>77</v>
      </c>
      <c r="AY185" s="13" t="s">
        <v>138</v>
      </c>
      <c r="BE185" s="133">
        <f t="shared" si="54"/>
        <v>0</v>
      </c>
      <c r="BF185" s="133">
        <f t="shared" si="55"/>
        <v>0</v>
      </c>
      <c r="BG185" s="133">
        <f t="shared" si="56"/>
        <v>0</v>
      </c>
      <c r="BH185" s="133">
        <f t="shared" si="57"/>
        <v>0</v>
      </c>
      <c r="BI185" s="133">
        <f t="shared" si="58"/>
        <v>0</v>
      </c>
      <c r="BJ185" s="13" t="s">
        <v>75</v>
      </c>
      <c r="BK185" s="133">
        <f t="shared" si="59"/>
        <v>0</v>
      </c>
      <c r="BL185" s="13" t="s">
        <v>206</v>
      </c>
      <c r="BM185" s="13" t="s">
        <v>442</v>
      </c>
    </row>
    <row r="186" spans="2:65" s="1" customFormat="1" ht="16.5" customHeight="1">
      <c r="B186" s="123"/>
      <c r="C186" s="134" t="s">
        <v>443</v>
      </c>
      <c r="D186" s="134" t="s">
        <v>290</v>
      </c>
      <c r="E186" s="135" t="s">
        <v>444</v>
      </c>
      <c r="F186" s="136" t="s">
        <v>445</v>
      </c>
      <c r="G186" s="137" t="s">
        <v>331</v>
      </c>
      <c r="H186" s="138">
        <v>40</v>
      </c>
      <c r="I186" s="139"/>
      <c r="J186" s="139">
        <f t="shared" si="50"/>
        <v>0</v>
      </c>
      <c r="K186" s="136" t="s">
        <v>1</v>
      </c>
      <c r="L186" s="140"/>
      <c r="M186" s="141" t="s">
        <v>1</v>
      </c>
      <c r="N186" s="142" t="s">
        <v>39</v>
      </c>
      <c r="O186" s="131">
        <v>0</v>
      </c>
      <c r="P186" s="131">
        <f t="shared" si="51"/>
        <v>0</v>
      </c>
      <c r="Q186" s="131">
        <v>0</v>
      </c>
      <c r="R186" s="131">
        <f t="shared" si="52"/>
        <v>0</v>
      </c>
      <c r="S186" s="131">
        <v>0</v>
      </c>
      <c r="T186" s="132">
        <f t="shared" si="53"/>
        <v>0</v>
      </c>
      <c r="AR186" s="13" t="s">
        <v>171</v>
      </c>
      <c r="AT186" s="13" t="s">
        <v>290</v>
      </c>
      <c r="AU186" s="13" t="s">
        <v>77</v>
      </c>
      <c r="AY186" s="13" t="s">
        <v>138</v>
      </c>
      <c r="BE186" s="133">
        <f t="shared" si="54"/>
        <v>0</v>
      </c>
      <c r="BF186" s="133">
        <f t="shared" si="55"/>
        <v>0</v>
      </c>
      <c r="BG186" s="133">
        <f t="shared" si="56"/>
        <v>0</v>
      </c>
      <c r="BH186" s="133">
        <f t="shared" si="57"/>
        <v>0</v>
      </c>
      <c r="BI186" s="133">
        <f t="shared" si="58"/>
        <v>0</v>
      </c>
      <c r="BJ186" s="13" t="s">
        <v>75</v>
      </c>
      <c r="BK186" s="133">
        <f t="shared" si="59"/>
        <v>0</v>
      </c>
      <c r="BL186" s="13" t="s">
        <v>144</v>
      </c>
      <c r="BM186" s="13" t="s">
        <v>446</v>
      </c>
    </row>
    <row r="187" spans="2:65" s="1" customFormat="1" ht="16.5" customHeight="1">
      <c r="B187" s="123"/>
      <c r="C187" s="124" t="s">
        <v>447</v>
      </c>
      <c r="D187" s="124" t="s">
        <v>140</v>
      </c>
      <c r="E187" s="125" t="s">
        <v>448</v>
      </c>
      <c r="F187" s="126" t="s">
        <v>449</v>
      </c>
      <c r="G187" s="127" t="s">
        <v>441</v>
      </c>
      <c r="H187" s="128">
        <v>3</v>
      </c>
      <c r="I187" s="129"/>
      <c r="J187" s="129">
        <f t="shared" si="50"/>
        <v>0</v>
      </c>
      <c r="K187" s="126" t="s">
        <v>1</v>
      </c>
      <c r="L187" s="24"/>
      <c r="M187" s="44" t="s">
        <v>1</v>
      </c>
      <c r="N187" s="130" t="s">
        <v>39</v>
      </c>
      <c r="O187" s="131">
        <v>0</v>
      </c>
      <c r="P187" s="131">
        <f t="shared" si="51"/>
        <v>0</v>
      </c>
      <c r="Q187" s="131">
        <v>0</v>
      </c>
      <c r="R187" s="131">
        <f t="shared" si="52"/>
        <v>0</v>
      </c>
      <c r="S187" s="131">
        <v>0</v>
      </c>
      <c r="T187" s="132">
        <f t="shared" si="53"/>
        <v>0</v>
      </c>
      <c r="AR187" s="13" t="s">
        <v>206</v>
      </c>
      <c r="AT187" s="13" t="s">
        <v>140</v>
      </c>
      <c r="AU187" s="13" t="s">
        <v>77</v>
      </c>
      <c r="AY187" s="13" t="s">
        <v>138</v>
      </c>
      <c r="BE187" s="133">
        <f t="shared" si="54"/>
        <v>0</v>
      </c>
      <c r="BF187" s="133">
        <f t="shared" si="55"/>
        <v>0</v>
      </c>
      <c r="BG187" s="133">
        <f t="shared" si="56"/>
        <v>0</v>
      </c>
      <c r="BH187" s="133">
        <f t="shared" si="57"/>
        <v>0</v>
      </c>
      <c r="BI187" s="133">
        <f t="shared" si="58"/>
        <v>0</v>
      </c>
      <c r="BJ187" s="13" t="s">
        <v>75</v>
      </c>
      <c r="BK187" s="133">
        <f t="shared" si="59"/>
        <v>0</v>
      </c>
      <c r="BL187" s="13" t="s">
        <v>206</v>
      </c>
      <c r="BM187" s="13" t="s">
        <v>450</v>
      </c>
    </row>
    <row r="188" spans="2:65" s="1" customFormat="1" ht="16.5" customHeight="1">
      <c r="B188" s="123"/>
      <c r="C188" s="124" t="s">
        <v>451</v>
      </c>
      <c r="D188" s="124" t="s">
        <v>140</v>
      </c>
      <c r="E188" s="125" t="s">
        <v>452</v>
      </c>
      <c r="F188" s="126" t="s">
        <v>453</v>
      </c>
      <c r="G188" s="127" t="s">
        <v>441</v>
      </c>
      <c r="H188" s="128">
        <v>7</v>
      </c>
      <c r="I188" s="129"/>
      <c r="J188" s="129">
        <f t="shared" si="50"/>
        <v>0</v>
      </c>
      <c r="K188" s="126" t="s">
        <v>1</v>
      </c>
      <c r="L188" s="24"/>
      <c r="M188" s="44" t="s">
        <v>1</v>
      </c>
      <c r="N188" s="130" t="s">
        <v>39</v>
      </c>
      <c r="O188" s="131">
        <v>0</v>
      </c>
      <c r="P188" s="131">
        <f t="shared" si="51"/>
        <v>0</v>
      </c>
      <c r="Q188" s="131">
        <v>1E-3</v>
      </c>
      <c r="R188" s="131">
        <f t="shared" si="52"/>
        <v>7.0000000000000001E-3</v>
      </c>
      <c r="S188" s="131">
        <v>0</v>
      </c>
      <c r="T188" s="132">
        <f t="shared" si="53"/>
        <v>0</v>
      </c>
      <c r="AR188" s="13" t="s">
        <v>206</v>
      </c>
      <c r="AT188" s="13" t="s">
        <v>140</v>
      </c>
      <c r="AU188" s="13" t="s">
        <v>77</v>
      </c>
      <c r="AY188" s="13" t="s">
        <v>138</v>
      </c>
      <c r="BE188" s="133">
        <f t="shared" si="54"/>
        <v>0</v>
      </c>
      <c r="BF188" s="133">
        <f t="shared" si="55"/>
        <v>0</v>
      </c>
      <c r="BG188" s="133">
        <f t="shared" si="56"/>
        <v>0</v>
      </c>
      <c r="BH188" s="133">
        <f t="shared" si="57"/>
        <v>0</v>
      </c>
      <c r="BI188" s="133">
        <f t="shared" si="58"/>
        <v>0</v>
      </c>
      <c r="BJ188" s="13" t="s">
        <v>75</v>
      </c>
      <c r="BK188" s="133">
        <f t="shared" si="59"/>
        <v>0</v>
      </c>
      <c r="BL188" s="13" t="s">
        <v>206</v>
      </c>
      <c r="BM188" s="13" t="s">
        <v>454</v>
      </c>
    </row>
    <row r="189" spans="2:65" s="1" customFormat="1" ht="16.5" customHeight="1">
      <c r="B189" s="123"/>
      <c r="C189" s="124" t="s">
        <v>455</v>
      </c>
      <c r="D189" s="124" t="s">
        <v>140</v>
      </c>
      <c r="E189" s="125" t="s">
        <v>456</v>
      </c>
      <c r="F189" s="126" t="s">
        <v>457</v>
      </c>
      <c r="G189" s="127" t="s">
        <v>179</v>
      </c>
      <c r="H189" s="128">
        <v>43.661999999999999</v>
      </c>
      <c r="I189" s="129"/>
      <c r="J189" s="129">
        <f t="shared" si="50"/>
        <v>0</v>
      </c>
      <c r="K189" s="126" t="s">
        <v>153</v>
      </c>
      <c r="L189" s="24"/>
      <c r="M189" s="44" t="s">
        <v>1</v>
      </c>
      <c r="N189" s="130" t="s">
        <v>39</v>
      </c>
      <c r="O189" s="131">
        <v>3.0059999999999998</v>
      </c>
      <c r="P189" s="131">
        <f t="shared" si="51"/>
        <v>131.24797199999998</v>
      </c>
      <c r="Q189" s="131">
        <v>0</v>
      </c>
      <c r="R189" s="131">
        <f t="shared" si="52"/>
        <v>0</v>
      </c>
      <c r="S189" s="131">
        <v>0</v>
      </c>
      <c r="T189" s="132">
        <f t="shared" si="53"/>
        <v>0</v>
      </c>
      <c r="AR189" s="13" t="s">
        <v>206</v>
      </c>
      <c r="AT189" s="13" t="s">
        <v>140</v>
      </c>
      <c r="AU189" s="13" t="s">
        <v>77</v>
      </c>
      <c r="AY189" s="13" t="s">
        <v>138</v>
      </c>
      <c r="BE189" s="133">
        <f t="shared" si="54"/>
        <v>0</v>
      </c>
      <c r="BF189" s="133">
        <f t="shared" si="55"/>
        <v>0</v>
      </c>
      <c r="BG189" s="133">
        <f t="shared" si="56"/>
        <v>0</v>
      </c>
      <c r="BH189" s="133">
        <f t="shared" si="57"/>
        <v>0</v>
      </c>
      <c r="BI189" s="133">
        <f t="shared" si="58"/>
        <v>0</v>
      </c>
      <c r="BJ189" s="13" t="s">
        <v>75</v>
      </c>
      <c r="BK189" s="133">
        <f t="shared" si="59"/>
        <v>0</v>
      </c>
      <c r="BL189" s="13" t="s">
        <v>206</v>
      </c>
      <c r="BM189" s="13" t="s">
        <v>458</v>
      </c>
    </row>
    <row r="190" spans="2:65" s="11" customFormat="1" ht="22.9" customHeight="1">
      <c r="B190" s="111"/>
      <c r="D190" s="112" t="s">
        <v>67</v>
      </c>
      <c r="E190" s="121" t="s">
        <v>459</v>
      </c>
      <c r="F190" s="121" t="s">
        <v>460</v>
      </c>
      <c r="J190" s="122">
        <f>BK190</f>
        <v>0</v>
      </c>
      <c r="L190" s="111"/>
      <c r="M190" s="115"/>
      <c r="N190" s="116"/>
      <c r="O190" s="116"/>
      <c r="P190" s="117">
        <f>SUM(P191:P194)</f>
        <v>130.23933</v>
      </c>
      <c r="Q190" s="116"/>
      <c r="R190" s="117">
        <f>SUM(R191:R194)</f>
        <v>4.1520194999999998</v>
      </c>
      <c r="S190" s="116"/>
      <c r="T190" s="118">
        <f>SUM(T191:T194)</f>
        <v>0</v>
      </c>
      <c r="AR190" s="112" t="s">
        <v>77</v>
      </c>
      <c r="AT190" s="119" t="s">
        <v>67</v>
      </c>
      <c r="AU190" s="119" t="s">
        <v>75</v>
      </c>
      <c r="AY190" s="112" t="s">
        <v>138</v>
      </c>
      <c r="BK190" s="120">
        <f>SUM(BK191:BK194)</f>
        <v>0</v>
      </c>
    </row>
    <row r="191" spans="2:65" s="1" customFormat="1" ht="16.5" customHeight="1">
      <c r="B191" s="123"/>
      <c r="C191" s="124" t="s">
        <v>461</v>
      </c>
      <c r="D191" s="124" t="s">
        <v>140</v>
      </c>
      <c r="E191" s="125" t="s">
        <v>462</v>
      </c>
      <c r="F191" s="126" t="s">
        <v>463</v>
      </c>
      <c r="G191" s="127" t="s">
        <v>184</v>
      </c>
      <c r="H191" s="128">
        <v>109.35</v>
      </c>
      <c r="I191" s="129"/>
      <c r="J191" s="129">
        <f>ROUND(I191*H191,2)</f>
        <v>0</v>
      </c>
      <c r="K191" s="126" t="s">
        <v>153</v>
      </c>
      <c r="L191" s="24"/>
      <c r="M191" s="44" t="s">
        <v>1</v>
      </c>
      <c r="N191" s="130" t="s">
        <v>39</v>
      </c>
      <c r="O191" s="131">
        <v>1.099</v>
      </c>
      <c r="P191" s="131">
        <f>O191*H191</f>
        <v>120.17564999999999</v>
      </c>
      <c r="Q191" s="131">
        <v>3.7670000000000002E-2</v>
      </c>
      <c r="R191" s="131">
        <f>Q191*H191</f>
        <v>4.1192145</v>
      </c>
      <c r="S191" s="131">
        <v>0</v>
      </c>
      <c r="T191" s="132">
        <f>S191*H191</f>
        <v>0</v>
      </c>
      <c r="AR191" s="13" t="s">
        <v>206</v>
      </c>
      <c r="AT191" s="13" t="s">
        <v>140</v>
      </c>
      <c r="AU191" s="13" t="s">
        <v>77</v>
      </c>
      <c r="AY191" s="13" t="s">
        <v>138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13" t="s">
        <v>75</v>
      </c>
      <c r="BK191" s="133">
        <f>ROUND(I191*H191,2)</f>
        <v>0</v>
      </c>
      <c r="BL191" s="13" t="s">
        <v>206</v>
      </c>
      <c r="BM191" s="13" t="s">
        <v>464</v>
      </c>
    </row>
    <row r="192" spans="2:65" s="1" customFormat="1" ht="16.5" customHeight="1">
      <c r="B192" s="123"/>
      <c r="C192" s="134" t="s">
        <v>465</v>
      </c>
      <c r="D192" s="134" t="s">
        <v>290</v>
      </c>
      <c r="E192" s="135" t="s">
        <v>466</v>
      </c>
      <c r="F192" s="136" t="s">
        <v>840</v>
      </c>
      <c r="G192" s="137" t="s">
        <v>184</v>
      </c>
      <c r="H192" s="138">
        <v>125.753</v>
      </c>
      <c r="I192" s="139"/>
      <c r="J192" s="139">
        <f>ROUND(I192*H192,2)</f>
        <v>0</v>
      </c>
      <c r="K192" s="136" t="s">
        <v>1</v>
      </c>
      <c r="L192" s="140"/>
      <c r="M192" s="141" t="s">
        <v>1</v>
      </c>
      <c r="N192" s="142" t="s">
        <v>39</v>
      </c>
      <c r="O192" s="131">
        <v>0</v>
      </c>
      <c r="P192" s="131">
        <f>O192*H192</f>
        <v>0</v>
      </c>
      <c r="Q192" s="131">
        <v>0</v>
      </c>
      <c r="R192" s="131">
        <f>Q192*H192</f>
        <v>0</v>
      </c>
      <c r="S192" s="131">
        <v>0</v>
      </c>
      <c r="T192" s="132">
        <f>S192*H192</f>
        <v>0</v>
      </c>
      <c r="AR192" s="13" t="s">
        <v>272</v>
      </c>
      <c r="AT192" s="13" t="s">
        <v>290</v>
      </c>
      <c r="AU192" s="13" t="s">
        <v>77</v>
      </c>
      <c r="AY192" s="13" t="s">
        <v>138</v>
      </c>
      <c r="BE192" s="133">
        <f>IF(N192="základní",J192,0)</f>
        <v>0</v>
      </c>
      <c r="BF192" s="133">
        <f>IF(N192="snížená",J192,0)</f>
        <v>0</v>
      </c>
      <c r="BG192" s="133">
        <f>IF(N192="zákl. přenesená",J192,0)</f>
        <v>0</v>
      </c>
      <c r="BH192" s="133">
        <f>IF(N192="sníž. přenesená",J192,0)</f>
        <v>0</v>
      </c>
      <c r="BI192" s="133">
        <f>IF(N192="nulová",J192,0)</f>
        <v>0</v>
      </c>
      <c r="BJ192" s="13" t="s">
        <v>75</v>
      </c>
      <c r="BK192" s="133">
        <f>ROUND(I192*H192,2)</f>
        <v>0</v>
      </c>
      <c r="BL192" s="13" t="s">
        <v>206</v>
      </c>
      <c r="BM192" s="13" t="s">
        <v>467</v>
      </c>
    </row>
    <row r="193" spans="2:65" s="1" customFormat="1" ht="16.5" customHeight="1">
      <c r="B193" s="123"/>
      <c r="C193" s="124" t="s">
        <v>468</v>
      </c>
      <c r="D193" s="124" t="s">
        <v>140</v>
      </c>
      <c r="E193" s="125" t="s">
        <v>469</v>
      </c>
      <c r="F193" s="126" t="s">
        <v>470</v>
      </c>
      <c r="G193" s="127" t="s">
        <v>184</v>
      </c>
      <c r="H193" s="128">
        <v>109.35</v>
      </c>
      <c r="I193" s="129"/>
      <c r="J193" s="129">
        <f>ROUND(I193*H193,2)</f>
        <v>0</v>
      </c>
      <c r="K193" s="126" t="s">
        <v>148</v>
      </c>
      <c r="L193" s="24"/>
      <c r="M193" s="44" t="s">
        <v>1</v>
      </c>
      <c r="N193" s="130" t="s">
        <v>39</v>
      </c>
      <c r="O193" s="131">
        <v>4.3999999999999997E-2</v>
      </c>
      <c r="P193" s="131">
        <f>O193*H193</f>
        <v>4.8113999999999999</v>
      </c>
      <c r="Q193" s="131">
        <v>2.9999999999999997E-4</v>
      </c>
      <c r="R193" s="131">
        <f>Q193*H193</f>
        <v>3.2804999999999994E-2</v>
      </c>
      <c r="S193" s="131">
        <v>0</v>
      </c>
      <c r="T193" s="132">
        <f>S193*H193</f>
        <v>0</v>
      </c>
      <c r="AR193" s="13" t="s">
        <v>206</v>
      </c>
      <c r="AT193" s="13" t="s">
        <v>140</v>
      </c>
      <c r="AU193" s="13" t="s">
        <v>77</v>
      </c>
      <c r="AY193" s="13" t="s">
        <v>138</v>
      </c>
      <c r="BE193" s="133">
        <f>IF(N193="základní",J193,0)</f>
        <v>0</v>
      </c>
      <c r="BF193" s="133">
        <f>IF(N193="snížená",J193,0)</f>
        <v>0</v>
      </c>
      <c r="BG193" s="133">
        <f>IF(N193="zákl. přenesená",J193,0)</f>
        <v>0</v>
      </c>
      <c r="BH193" s="133">
        <f>IF(N193="sníž. přenesená",J193,0)</f>
        <v>0</v>
      </c>
      <c r="BI193" s="133">
        <f>IF(N193="nulová",J193,0)</f>
        <v>0</v>
      </c>
      <c r="BJ193" s="13" t="s">
        <v>75</v>
      </c>
      <c r="BK193" s="133">
        <f>ROUND(I193*H193,2)</f>
        <v>0</v>
      </c>
      <c r="BL193" s="13" t="s">
        <v>206</v>
      </c>
      <c r="BM193" s="13" t="s">
        <v>471</v>
      </c>
    </row>
    <row r="194" spans="2:65" s="1" customFormat="1" ht="16.5" customHeight="1">
      <c r="B194" s="123"/>
      <c r="C194" s="124" t="s">
        <v>472</v>
      </c>
      <c r="D194" s="124" t="s">
        <v>140</v>
      </c>
      <c r="E194" s="125" t="s">
        <v>473</v>
      </c>
      <c r="F194" s="126" t="s">
        <v>474</v>
      </c>
      <c r="G194" s="127" t="s">
        <v>179</v>
      </c>
      <c r="H194" s="128">
        <v>4.1520000000000001</v>
      </c>
      <c r="I194" s="129"/>
      <c r="J194" s="129">
        <f>ROUND(I194*H194,2)</f>
        <v>0</v>
      </c>
      <c r="K194" s="126" t="s">
        <v>153</v>
      </c>
      <c r="L194" s="24"/>
      <c r="M194" s="44" t="s">
        <v>1</v>
      </c>
      <c r="N194" s="130" t="s">
        <v>39</v>
      </c>
      <c r="O194" s="131">
        <v>1.2649999999999999</v>
      </c>
      <c r="P194" s="131">
        <f>O194*H194</f>
        <v>5.2522799999999998</v>
      </c>
      <c r="Q194" s="131">
        <v>0</v>
      </c>
      <c r="R194" s="131">
        <f>Q194*H194</f>
        <v>0</v>
      </c>
      <c r="S194" s="131">
        <v>0</v>
      </c>
      <c r="T194" s="132">
        <f>S194*H194</f>
        <v>0</v>
      </c>
      <c r="AR194" s="13" t="s">
        <v>206</v>
      </c>
      <c r="AT194" s="13" t="s">
        <v>140</v>
      </c>
      <c r="AU194" s="13" t="s">
        <v>77</v>
      </c>
      <c r="AY194" s="13" t="s">
        <v>138</v>
      </c>
      <c r="BE194" s="133">
        <f>IF(N194="základní",J194,0)</f>
        <v>0</v>
      </c>
      <c r="BF194" s="133">
        <f>IF(N194="snížená",J194,0)</f>
        <v>0</v>
      </c>
      <c r="BG194" s="133">
        <f>IF(N194="zákl. přenesená",J194,0)</f>
        <v>0</v>
      </c>
      <c r="BH194" s="133">
        <f>IF(N194="sníž. přenesená",J194,0)</f>
        <v>0</v>
      </c>
      <c r="BI194" s="133">
        <f>IF(N194="nulová",J194,0)</f>
        <v>0</v>
      </c>
      <c r="BJ194" s="13" t="s">
        <v>75</v>
      </c>
      <c r="BK194" s="133">
        <f>ROUND(I194*H194,2)</f>
        <v>0</v>
      </c>
      <c r="BL194" s="13" t="s">
        <v>206</v>
      </c>
      <c r="BM194" s="13" t="s">
        <v>475</v>
      </c>
    </row>
    <row r="195" spans="2:65" s="11" customFormat="1" ht="25.9" customHeight="1">
      <c r="B195" s="111"/>
      <c r="D195" s="112" t="s">
        <v>67</v>
      </c>
      <c r="E195" s="113" t="s">
        <v>476</v>
      </c>
      <c r="F195" s="113" t="s">
        <v>477</v>
      </c>
      <c r="J195" s="114">
        <f>BK195</f>
        <v>0</v>
      </c>
      <c r="L195" s="111"/>
      <c r="M195" s="115"/>
      <c r="N195" s="116"/>
      <c r="O195" s="116"/>
      <c r="P195" s="117">
        <f>SUM(P196:P197)</f>
        <v>0</v>
      </c>
      <c r="Q195" s="116"/>
      <c r="R195" s="117">
        <f>SUM(R196:R197)</f>
        <v>0</v>
      </c>
      <c r="S195" s="116"/>
      <c r="T195" s="118">
        <f>SUM(T196:T197)</f>
        <v>0</v>
      </c>
      <c r="AR195" s="112" t="s">
        <v>158</v>
      </c>
      <c r="AT195" s="119" t="s">
        <v>67</v>
      </c>
      <c r="AU195" s="119" t="s">
        <v>68</v>
      </c>
      <c r="AY195" s="112" t="s">
        <v>138</v>
      </c>
      <c r="BK195" s="120">
        <f>SUM(BK196:BK197)</f>
        <v>0</v>
      </c>
    </row>
    <row r="196" spans="2:65" s="1" customFormat="1" ht="16.5" customHeight="1">
      <c r="B196" s="123"/>
      <c r="C196" s="124" t="s">
        <v>478</v>
      </c>
      <c r="D196" s="124" t="s">
        <v>140</v>
      </c>
      <c r="E196" s="125" t="s">
        <v>479</v>
      </c>
      <c r="F196" s="126" t="s">
        <v>480</v>
      </c>
      <c r="G196" s="127" t="s">
        <v>419</v>
      </c>
      <c r="H196" s="128">
        <v>2.5</v>
      </c>
      <c r="I196" s="129"/>
      <c r="J196" s="129">
        <f>ROUND(I196*H196,2)</f>
        <v>0</v>
      </c>
      <c r="K196" s="126" t="s">
        <v>174</v>
      </c>
      <c r="L196" s="24"/>
      <c r="M196" s="44" t="s">
        <v>1</v>
      </c>
      <c r="N196" s="130" t="s">
        <v>39</v>
      </c>
      <c r="O196" s="131">
        <v>0</v>
      </c>
      <c r="P196" s="131">
        <f>O196*H196</f>
        <v>0</v>
      </c>
      <c r="Q196" s="131">
        <v>0</v>
      </c>
      <c r="R196" s="131">
        <f>Q196*H196</f>
        <v>0</v>
      </c>
      <c r="S196" s="131">
        <v>0</v>
      </c>
      <c r="T196" s="132">
        <f>S196*H196</f>
        <v>0</v>
      </c>
      <c r="AR196" s="13" t="s">
        <v>481</v>
      </c>
      <c r="AT196" s="13" t="s">
        <v>140</v>
      </c>
      <c r="AU196" s="13" t="s">
        <v>75</v>
      </c>
      <c r="AY196" s="13" t="s">
        <v>138</v>
      </c>
      <c r="BE196" s="133">
        <f>IF(N196="základní",J196,0)</f>
        <v>0</v>
      </c>
      <c r="BF196" s="133">
        <f>IF(N196="snížená",J196,0)</f>
        <v>0</v>
      </c>
      <c r="BG196" s="133">
        <f>IF(N196="zákl. přenesená",J196,0)</f>
        <v>0</v>
      </c>
      <c r="BH196" s="133">
        <f>IF(N196="sníž. přenesená",J196,0)</f>
        <v>0</v>
      </c>
      <c r="BI196" s="133">
        <f>IF(N196="nulová",J196,0)</f>
        <v>0</v>
      </c>
      <c r="BJ196" s="13" t="s">
        <v>75</v>
      </c>
      <c r="BK196" s="133">
        <f>ROUND(I196*H196,2)</f>
        <v>0</v>
      </c>
      <c r="BL196" s="13" t="s">
        <v>481</v>
      </c>
      <c r="BM196" s="13" t="s">
        <v>482</v>
      </c>
    </row>
    <row r="197" spans="2:65" s="1" customFormat="1" ht="16.5" customHeight="1">
      <c r="B197" s="123"/>
      <c r="C197" s="124" t="s">
        <v>483</v>
      </c>
      <c r="D197" s="124" t="s">
        <v>140</v>
      </c>
      <c r="E197" s="125" t="s">
        <v>484</v>
      </c>
      <c r="F197" s="126" t="s">
        <v>485</v>
      </c>
      <c r="G197" s="127" t="s">
        <v>441</v>
      </c>
      <c r="H197" s="128">
        <v>1</v>
      </c>
      <c r="I197" s="129"/>
      <c r="J197" s="129">
        <f>ROUND(I197*H197,2)</f>
        <v>0</v>
      </c>
      <c r="K197" s="126" t="s">
        <v>148</v>
      </c>
      <c r="L197" s="24"/>
      <c r="M197" s="143" t="s">
        <v>1</v>
      </c>
      <c r="N197" s="144" t="s">
        <v>39</v>
      </c>
      <c r="O197" s="145">
        <v>0</v>
      </c>
      <c r="P197" s="145">
        <f>O197*H197</f>
        <v>0</v>
      </c>
      <c r="Q197" s="145">
        <v>0</v>
      </c>
      <c r="R197" s="145">
        <f>Q197*H197</f>
        <v>0</v>
      </c>
      <c r="S197" s="145">
        <v>0</v>
      </c>
      <c r="T197" s="146">
        <f>S197*H197</f>
        <v>0</v>
      </c>
      <c r="AR197" s="13" t="s">
        <v>481</v>
      </c>
      <c r="AT197" s="13" t="s">
        <v>140</v>
      </c>
      <c r="AU197" s="13" t="s">
        <v>75</v>
      </c>
      <c r="AY197" s="13" t="s">
        <v>138</v>
      </c>
      <c r="BE197" s="133">
        <f>IF(N197="základní",J197,0)</f>
        <v>0</v>
      </c>
      <c r="BF197" s="133">
        <f>IF(N197="snížená",J197,0)</f>
        <v>0</v>
      </c>
      <c r="BG197" s="133">
        <f>IF(N197="zákl. přenesená",J197,0)</f>
        <v>0</v>
      </c>
      <c r="BH197" s="133">
        <f>IF(N197="sníž. přenesená",J197,0)</f>
        <v>0</v>
      </c>
      <c r="BI197" s="133">
        <f>IF(N197="nulová",J197,0)</f>
        <v>0</v>
      </c>
      <c r="BJ197" s="13" t="s">
        <v>75</v>
      </c>
      <c r="BK197" s="133">
        <f>ROUND(I197*H197,2)</f>
        <v>0</v>
      </c>
      <c r="BL197" s="13" t="s">
        <v>481</v>
      </c>
      <c r="BM197" s="13" t="s">
        <v>486</v>
      </c>
    </row>
    <row r="198" spans="2:65" s="1" customFormat="1" ht="6.95" customHeight="1">
      <c r="B198" s="34"/>
      <c r="C198" s="35"/>
      <c r="D198" s="35"/>
      <c r="E198" s="35"/>
      <c r="F198" s="35"/>
      <c r="G198" s="35"/>
      <c r="H198" s="35"/>
      <c r="I198" s="35"/>
      <c r="J198" s="35"/>
      <c r="K198" s="35"/>
      <c r="L198" s="24"/>
    </row>
  </sheetData>
  <autoFilter ref="C100:K197" xr:uid="{00000000-0009-0000-0000-000001000000}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37"/>
  <sheetViews>
    <sheetView showGridLines="0" tabSelected="1" topLeftCell="A105" workbookViewId="0">
      <selection activeCell="F110" sqref="F11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1"/>
    </row>
    <row r="2" spans="1:46" ht="36.950000000000003" customHeight="1">
      <c r="L2" s="161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85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1:46" ht="24.95" customHeight="1">
      <c r="B4" s="16"/>
      <c r="D4" s="17" t="s">
        <v>97</v>
      </c>
      <c r="L4" s="16"/>
      <c r="M4" s="18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1" t="s">
        <v>14</v>
      </c>
      <c r="L6" s="16"/>
    </row>
    <row r="7" spans="1:46" ht="16.5" customHeight="1">
      <c r="B7" s="16"/>
      <c r="E7" s="185" t="str">
        <f>'Rekapitulace stavby'!K6</f>
        <v>Modernizace farmy - Prima Agri PT a.s.  -  Novostavba OMD</v>
      </c>
      <c r="F7" s="186"/>
      <c r="G7" s="186"/>
      <c r="H7" s="186"/>
      <c r="L7" s="16"/>
    </row>
    <row r="8" spans="1:46" ht="12" customHeight="1">
      <c r="B8" s="16"/>
      <c r="D8" s="21" t="s">
        <v>98</v>
      </c>
      <c r="L8" s="16"/>
    </row>
    <row r="9" spans="1:46" s="1" customFormat="1" ht="16.5" customHeight="1">
      <c r="B9" s="24"/>
      <c r="E9" s="185" t="s">
        <v>99</v>
      </c>
      <c r="F9" s="179"/>
      <c r="G9" s="179"/>
      <c r="H9" s="179"/>
      <c r="L9" s="24"/>
    </row>
    <row r="10" spans="1:46" s="1" customFormat="1" ht="12" customHeight="1">
      <c r="B10" s="24"/>
      <c r="D10" s="21" t="s">
        <v>100</v>
      </c>
      <c r="L10" s="24"/>
    </row>
    <row r="11" spans="1:46" s="1" customFormat="1" ht="36.950000000000003" customHeight="1">
      <c r="B11" s="24"/>
      <c r="E11" s="173" t="s">
        <v>487</v>
      </c>
      <c r="F11" s="179"/>
      <c r="G11" s="179"/>
      <c r="H11" s="179"/>
      <c r="L11" s="24"/>
    </row>
    <row r="12" spans="1:46" s="1" customFormat="1">
      <c r="B12" s="24"/>
      <c r="L12" s="24"/>
    </row>
    <row r="13" spans="1:46" s="1" customFormat="1" ht="12" customHeight="1">
      <c r="B13" s="24"/>
      <c r="D13" s="21" t="s">
        <v>16</v>
      </c>
      <c r="F13" s="13" t="s">
        <v>1</v>
      </c>
      <c r="I13" s="21" t="s">
        <v>17</v>
      </c>
      <c r="J13" s="13"/>
      <c r="L13" s="24"/>
    </row>
    <row r="14" spans="1:46" s="1" customFormat="1" ht="12" customHeight="1">
      <c r="B14" s="24"/>
      <c r="D14" s="21" t="s">
        <v>18</v>
      </c>
      <c r="F14" s="13" t="s">
        <v>19</v>
      </c>
      <c r="I14" s="21" t="s">
        <v>20</v>
      </c>
      <c r="J14" s="41"/>
      <c r="L14" s="24"/>
    </row>
    <row r="15" spans="1:46" s="1" customFormat="1" ht="10.9" customHeight="1">
      <c r="B15" s="24"/>
      <c r="L15" s="24"/>
    </row>
    <row r="16" spans="1:46" s="1" customFormat="1" ht="12" customHeight="1">
      <c r="B16" s="24"/>
      <c r="D16" s="21" t="s">
        <v>22</v>
      </c>
      <c r="I16" s="21" t="s">
        <v>23</v>
      </c>
      <c r="J16" s="13" t="s">
        <v>24</v>
      </c>
      <c r="L16" s="24"/>
    </row>
    <row r="17" spans="2:12" s="1" customFormat="1" ht="18" customHeight="1">
      <c r="B17" s="24"/>
      <c r="E17" s="13" t="s">
        <v>25</v>
      </c>
      <c r="I17" s="21" t="s">
        <v>26</v>
      </c>
      <c r="J17" s="13" t="s">
        <v>27</v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28</v>
      </c>
      <c r="I19" s="21" t="s">
        <v>23</v>
      </c>
      <c r="J19" s="13" t="str">
        <f>'Rekapitulace stavby'!AN13</f>
        <v/>
      </c>
      <c r="L19" s="24"/>
    </row>
    <row r="20" spans="2:12" s="1" customFormat="1" ht="18" customHeight="1">
      <c r="B20" s="24"/>
      <c r="E20" s="155" t="str">
        <f>'Rekapitulace stavby'!E14</f>
        <v xml:space="preserve"> </v>
      </c>
      <c r="F20" s="155"/>
      <c r="G20" s="155"/>
      <c r="H20" s="155"/>
      <c r="I20" s="21" t="s">
        <v>26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30</v>
      </c>
      <c r="I22" s="21" t="s">
        <v>23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 xml:space="preserve"> </v>
      </c>
      <c r="I23" s="21" t="s">
        <v>26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32</v>
      </c>
      <c r="I25" s="21" t="s">
        <v>23</v>
      </c>
      <c r="J25" s="13" t="s">
        <v>1</v>
      </c>
      <c r="L25" s="24"/>
    </row>
    <row r="26" spans="2:12" s="1" customFormat="1" ht="18" customHeight="1">
      <c r="B26" s="24"/>
      <c r="E26" s="13"/>
      <c r="I26" s="21" t="s">
        <v>26</v>
      </c>
      <c r="J26" s="13" t="s">
        <v>1</v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33</v>
      </c>
      <c r="L28" s="24"/>
    </row>
    <row r="29" spans="2:12" s="7" customFormat="1" ht="16.5" customHeight="1">
      <c r="B29" s="82"/>
      <c r="E29" s="162" t="s">
        <v>1</v>
      </c>
      <c r="F29" s="162"/>
      <c r="G29" s="162"/>
      <c r="H29" s="162"/>
      <c r="L29" s="82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3" t="s">
        <v>34</v>
      </c>
      <c r="J32" s="56">
        <f>ROUND(J93, 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36</v>
      </c>
      <c r="I34" s="27" t="s">
        <v>35</v>
      </c>
      <c r="J34" s="27" t="s">
        <v>37</v>
      </c>
      <c r="L34" s="24"/>
    </row>
    <row r="35" spans="2:12" s="1" customFormat="1" ht="14.45" customHeight="1">
      <c r="B35" s="24"/>
      <c r="D35" s="21" t="s">
        <v>38</v>
      </c>
      <c r="E35" s="21" t="s">
        <v>39</v>
      </c>
      <c r="F35" s="84">
        <f>ROUND((SUM(BE93:BE136)),  2)</f>
        <v>0</v>
      </c>
      <c r="I35" s="29">
        <v>0.21</v>
      </c>
      <c r="J35" s="84">
        <f>ROUND(((SUM(BE93:BE136))*I35),  2)</f>
        <v>0</v>
      </c>
      <c r="L35" s="24"/>
    </row>
    <row r="36" spans="2:12" s="1" customFormat="1" ht="14.45" customHeight="1">
      <c r="B36" s="24"/>
      <c r="E36" s="21" t="s">
        <v>40</v>
      </c>
      <c r="F36" s="84">
        <f>ROUND((SUM(BF93:BF136)),  2)</f>
        <v>0</v>
      </c>
      <c r="I36" s="29">
        <v>0.15</v>
      </c>
      <c r="J36" s="84">
        <f>ROUND(((SUM(BF93:BF136))*I36),  2)</f>
        <v>0</v>
      </c>
      <c r="L36" s="24"/>
    </row>
    <row r="37" spans="2:12" s="1" customFormat="1" ht="14.45" hidden="1" customHeight="1">
      <c r="B37" s="24"/>
      <c r="E37" s="21" t="s">
        <v>41</v>
      </c>
      <c r="F37" s="84">
        <f>ROUND((SUM(BG93:BG136)),  2)</f>
        <v>0</v>
      </c>
      <c r="I37" s="29">
        <v>0.21</v>
      </c>
      <c r="J37" s="84">
        <f>0</f>
        <v>0</v>
      </c>
      <c r="L37" s="24"/>
    </row>
    <row r="38" spans="2:12" s="1" customFormat="1" ht="14.45" hidden="1" customHeight="1">
      <c r="B38" s="24"/>
      <c r="E38" s="21" t="s">
        <v>42</v>
      </c>
      <c r="F38" s="84">
        <f>ROUND((SUM(BH93:BH136)),  2)</f>
        <v>0</v>
      </c>
      <c r="I38" s="29">
        <v>0.15</v>
      </c>
      <c r="J38" s="84">
        <f>0</f>
        <v>0</v>
      </c>
      <c r="L38" s="24"/>
    </row>
    <row r="39" spans="2:12" s="1" customFormat="1" ht="14.45" hidden="1" customHeight="1">
      <c r="B39" s="24"/>
      <c r="E39" s="21" t="s">
        <v>43</v>
      </c>
      <c r="F39" s="84">
        <f>ROUND((SUM(BI93:BI136)),  2)</f>
        <v>0</v>
      </c>
      <c r="I39" s="29">
        <v>0</v>
      </c>
      <c r="J39" s="84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5"/>
      <c r="D41" s="86" t="s">
        <v>44</v>
      </c>
      <c r="E41" s="47"/>
      <c r="F41" s="47"/>
      <c r="G41" s="87" t="s">
        <v>45</v>
      </c>
      <c r="H41" s="88" t="s">
        <v>46</v>
      </c>
      <c r="I41" s="47"/>
      <c r="J41" s="89">
        <f>SUM(J32:J39)</f>
        <v>0</v>
      </c>
      <c r="K41" s="90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102</v>
      </c>
      <c r="L47" s="24"/>
    </row>
    <row r="48" spans="2:12" s="1" customFormat="1" ht="6.95" customHeight="1">
      <c r="B48" s="24"/>
      <c r="L48" s="24"/>
    </row>
    <row r="49" spans="2:47" s="1" customFormat="1" ht="12" customHeight="1">
      <c r="B49" s="24"/>
      <c r="C49" s="21" t="s">
        <v>14</v>
      </c>
      <c r="L49" s="24"/>
    </row>
    <row r="50" spans="2:47" s="1" customFormat="1" ht="16.5" customHeight="1">
      <c r="B50" s="24"/>
      <c r="E50" s="185" t="str">
        <f>E7</f>
        <v>Modernizace farmy - Prima Agri PT a.s.  -  Novostavba OMD</v>
      </c>
      <c r="F50" s="186"/>
      <c r="G50" s="186"/>
      <c r="H50" s="186"/>
      <c r="L50" s="24"/>
    </row>
    <row r="51" spans="2:47" ht="12" customHeight="1">
      <c r="B51" s="16"/>
      <c r="C51" s="21" t="s">
        <v>98</v>
      </c>
      <c r="L51" s="16"/>
    </row>
    <row r="52" spans="2:47" s="1" customFormat="1" ht="16.5" customHeight="1">
      <c r="B52" s="24"/>
      <c r="E52" s="185" t="s">
        <v>99</v>
      </c>
      <c r="F52" s="179"/>
      <c r="G52" s="179"/>
      <c r="H52" s="179"/>
      <c r="L52" s="24"/>
    </row>
    <row r="53" spans="2:47" s="1" customFormat="1" ht="12" customHeight="1">
      <c r="B53" s="24"/>
      <c r="C53" s="21" t="s">
        <v>100</v>
      </c>
      <c r="L53" s="24"/>
    </row>
    <row r="54" spans="2:47" s="1" customFormat="1" ht="16.5" customHeight="1">
      <c r="B54" s="24"/>
      <c r="E54" s="173" t="str">
        <f>E11</f>
        <v>SO 01-2 - Technologie hrazení,napájení a větrání</v>
      </c>
      <c r="F54" s="179"/>
      <c r="G54" s="179"/>
      <c r="H54" s="179"/>
      <c r="L54" s="24"/>
    </row>
    <row r="55" spans="2:47" s="1" customFormat="1" ht="6.95" customHeight="1">
      <c r="B55" s="24"/>
      <c r="L55" s="24"/>
    </row>
    <row r="56" spans="2:47" s="1" customFormat="1" ht="12" customHeight="1">
      <c r="B56" s="24"/>
      <c r="C56" s="21" t="s">
        <v>18</v>
      </c>
      <c r="F56" s="13" t="str">
        <f>F14</f>
        <v>Nebahovy</v>
      </c>
      <c r="I56" s="21" t="s">
        <v>20</v>
      </c>
      <c r="J56" s="41" t="str">
        <f>IF(J14="","",J14)</f>
        <v/>
      </c>
      <c r="L56" s="24"/>
    </row>
    <row r="57" spans="2:47" s="1" customFormat="1" ht="6.95" customHeight="1">
      <c r="B57" s="24"/>
      <c r="L57" s="24"/>
    </row>
    <row r="58" spans="2:47" s="1" customFormat="1" ht="13.7" customHeight="1">
      <c r="B58" s="24"/>
      <c r="C58" s="21" t="s">
        <v>22</v>
      </c>
      <c r="F58" s="13" t="str">
        <f>E17</f>
        <v>Prima Agri PT a.s.</v>
      </c>
      <c r="I58" s="21" t="s">
        <v>30</v>
      </c>
      <c r="J58" s="22" t="str">
        <f>E23</f>
        <v xml:space="preserve"> </v>
      </c>
      <c r="L58" s="24"/>
    </row>
    <row r="59" spans="2:47" s="1" customFormat="1" ht="13.7" customHeight="1">
      <c r="B59" s="24"/>
      <c r="C59" s="21" t="s">
        <v>28</v>
      </c>
      <c r="F59" s="13" t="str">
        <f>IF(E20="","",E20)</f>
        <v xml:space="preserve"> </v>
      </c>
      <c r="I59" s="21" t="s">
        <v>32</v>
      </c>
      <c r="J59" s="22">
        <f>E26</f>
        <v>0</v>
      </c>
      <c r="L59" s="24"/>
    </row>
    <row r="60" spans="2:47" s="1" customFormat="1" ht="10.35" customHeight="1">
      <c r="B60" s="24"/>
      <c r="L60" s="24"/>
    </row>
    <row r="61" spans="2:47" s="1" customFormat="1" ht="29.25" customHeight="1">
      <c r="B61" s="24"/>
      <c r="C61" s="91" t="s">
        <v>103</v>
      </c>
      <c r="D61" s="85"/>
      <c r="E61" s="85"/>
      <c r="F61" s="85"/>
      <c r="G61" s="85"/>
      <c r="H61" s="85"/>
      <c r="I61" s="85"/>
      <c r="J61" s="92" t="s">
        <v>104</v>
      </c>
      <c r="K61" s="85"/>
      <c r="L61" s="24"/>
    </row>
    <row r="62" spans="2:47" s="1" customFormat="1" ht="10.35" customHeight="1">
      <c r="B62" s="24"/>
      <c r="L62" s="24"/>
    </row>
    <row r="63" spans="2:47" s="1" customFormat="1" ht="22.9" customHeight="1">
      <c r="B63" s="24"/>
      <c r="C63" s="93" t="s">
        <v>105</v>
      </c>
      <c r="J63" s="56">
        <f>J93</f>
        <v>0</v>
      </c>
      <c r="L63" s="24"/>
      <c r="AU63" s="13" t="s">
        <v>106</v>
      </c>
    </row>
    <row r="64" spans="2:47" s="8" customFormat="1" ht="24.95" customHeight="1">
      <c r="B64" s="94"/>
      <c r="D64" s="95" t="s">
        <v>488</v>
      </c>
      <c r="E64" s="96"/>
      <c r="F64" s="96"/>
      <c r="G64" s="96"/>
      <c r="H64" s="96"/>
      <c r="I64" s="96"/>
      <c r="J64" s="97">
        <f>J94</f>
        <v>0</v>
      </c>
      <c r="L64" s="94"/>
    </row>
    <row r="65" spans="2:12" s="9" customFormat="1" ht="19.899999999999999" customHeight="1">
      <c r="B65" s="98"/>
      <c r="D65" s="99" t="s">
        <v>489</v>
      </c>
      <c r="E65" s="100"/>
      <c r="F65" s="100"/>
      <c r="G65" s="100"/>
      <c r="H65" s="100"/>
      <c r="I65" s="100"/>
      <c r="J65" s="101">
        <f>J95</f>
        <v>0</v>
      </c>
      <c r="L65" s="98"/>
    </row>
    <row r="66" spans="2:12" s="9" customFormat="1" ht="14.85" customHeight="1">
      <c r="B66" s="98"/>
      <c r="D66" s="99" t="s">
        <v>490</v>
      </c>
      <c r="E66" s="100"/>
      <c r="F66" s="100"/>
      <c r="G66" s="100"/>
      <c r="H66" s="100"/>
      <c r="I66" s="100"/>
      <c r="J66" s="101">
        <f>J96</f>
        <v>0</v>
      </c>
      <c r="L66" s="98"/>
    </row>
    <row r="67" spans="2:12" s="9" customFormat="1" ht="14.85" customHeight="1">
      <c r="B67" s="98"/>
      <c r="D67" s="99" t="s">
        <v>491</v>
      </c>
      <c r="E67" s="100"/>
      <c r="F67" s="100"/>
      <c r="G67" s="100"/>
      <c r="H67" s="100"/>
      <c r="I67" s="100"/>
      <c r="J67" s="101">
        <f>J99</f>
        <v>0</v>
      </c>
      <c r="L67" s="98"/>
    </row>
    <row r="68" spans="2:12" s="9" customFormat="1" ht="14.85" customHeight="1">
      <c r="B68" s="98"/>
      <c r="D68" s="99" t="s">
        <v>492</v>
      </c>
      <c r="E68" s="100"/>
      <c r="F68" s="100"/>
      <c r="G68" s="100"/>
      <c r="H68" s="100"/>
      <c r="I68" s="100"/>
      <c r="J68" s="101">
        <f>J106</f>
        <v>0</v>
      </c>
      <c r="L68" s="98"/>
    </row>
    <row r="69" spans="2:12" s="9" customFormat="1" ht="14.85" customHeight="1">
      <c r="B69" s="98"/>
      <c r="D69" s="99" t="s">
        <v>493</v>
      </c>
      <c r="E69" s="100"/>
      <c r="F69" s="100"/>
      <c r="G69" s="100"/>
      <c r="H69" s="100"/>
      <c r="I69" s="100"/>
      <c r="J69" s="101">
        <f>J118</f>
        <v>0</v>
      </c>
      <c r="L69" s="98"/>
    </row>
    <row r="70" spans="2:12" s="9" customFormat="1" ht="14.85" customHeight="1">
      <c r="B70" s="98"/>
      <c r="D70" s="99" t="s">
        <v>494</v>
      </c>
      <c r="E70" s="100"/>
      <c r="F70" s="100"/>
      <c r="G70" s="100"/>
      <c r="H70" s="100"/>
      <c r="I70" s="100"/>
      <c r="J70" s="101">
        <f>J120</f>
        <v>0</v>
      </c>
      <c r="L70" s="98"/>
    </row>
    <row r="71" spans="2:12" s="9" customFormat="1" ht="19.899999999999999" customHeight="1">
      <c r="B71" s="98"/>
      <c r="D71" s="99" t="s">
        <v>495</v>
      </c>
      <c r="E71" s="100"/>
      <c r="F71" s="100"/>
      <c r="G71" s="100"/>
      <c r="H71" s="100"/>
      <c r="I71" s="100"/>
      <c r="J71" s="101">
        <f>J131</f>
        <v>0</v>
      </c>
      <c r="L71" s="98"/>
    </row>
    <row r="72" spans="2:12" s="1" customFormat="1" ht="21.75" customHeight="1">
      <c r="B72" s="24"/>
      <c r="L72" s="24"/>
    </row>
    <row r="73" spans="2:12" s="1" customFormat="1" ht="6.95" customHeight="1"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24"/>
    </row>
    <row r="77" spans="2:12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24"/>
    </row>
    <row r="78" spans="2:12" s="1" customFormat="1" ht="24.95" customHeight="1">
      <c r="B78" s="24"/>
      <c r="C78" s="17" t="s">
        <v>123</v>
      </c>
      <c r="L78" s="24"/>
    </row>
    <row r="79" spans="2:12" s="1" customFormat="1" ht="6.95" customHeight="1">
      <c r="B79" s="24"/>
      <c r="L79" s="24"/>
    </row>
    <row r="80" spans="2:12" s="1" customFormat="1" ht="12" customHeight="1">
      <c r="B80" s="24"/>
      <c r="C80" s="21" t="s">
        <v>14</v>
      </c>
      <c r="L80" s="24"/>
    </row>
    <row r="81" spans="2:63" s="1" customFormat="1" ht="16.5" customHeight="1">
      <c r="B81" s="24"/>
      <c r="E81" s="185" t="str">
        <f>E7</f>
        <v>Modernizace farmy - Prima Agri PT a.s.  -  Novostavba OMD</v>
      </c>
      <c r="F81" s="186"/>
      <c r="G81" s="186"/>
      <c r="H81" s="186"/>
      <c r="L81" s="24"/>
    </row>
    <row r="82" spans="2:63" ht="12" customHeight="1">
      <c r="B82" s="16"/>
      <c r="C82" s="21" t="s">
        <v>98</v>
      </c>
      <c r="L82" s="16"/>
    </row>
    <row r="83" spans="2:63" s="1" customFormat="1" ht="16.5" customHeight="1">
      <c r="B83" s="24"/>
      <c r="E83" s="185" t="s">
        <v>99</v>
      </c>
      <c r="F83" s="179"/>
      <c r="G83" s="179"/>
      <c r="H83" s="179"/>
      <c r="L83" s="24"/>
    </row>
    <row r="84" spans="2:63" s="1" customFormat="1" ht="12" customHeight="1">
      <c r="B84" s="24"/>
      <c r="C84" s="21" t="s">
        <v>100</v>
      </c>
      <c r="L84" s="24"/>
    </row>
    <row r="85" spans="2:63" s="1" customFormat="1" ht="16.5" customHeight="1">
      <c r="B85" s="24"/>
      <c r="E85" s="173" t="str">
        <f>E11</f>
        <v>SO 01-2 - Technologie hrazení,napájení a větrání</v>
      </c>
      <c r="F85" s="179"/>
      <c r="G85" s="179"/>
      <c r="H85" s="179"/>
      <c r="L85" s="24"/>
    </row>
    <row r="86" spans="2:63" s="1" customFormat="1" ht="6.95" customHeight="1">
      <c r="B86" s="24"/>
      <c r="L86" s="24"/>
    </row>
    <row r="87" spans="2:63" s="1" customFormat="1" ht="12" customHeight="1">
      <c r="B87" s="24"/>
      <c r="C87" s="21" t="s">
        <v>18</v>
      </c>
      <c r="F87" s="13" t="str">
        <f>F14</f>
        <v>Nebahovy</v>
      </c>
      <c r="I87" s="21" t="s">
        <v>20</v>
      </c>
      <c r="J87" s="41"/>
      <c r="L87" s="24"/>
    </row>
    <row r="88" spans="2:63" s="1" customFormat="1" ht="6.95" customHeight="1">
      <c r="B88" s="24"/>
      <c r="L88" s="24"/>
    </row>
    <row r="89" spans="2:63" s="1" customFormat="1" ht="13.7" customHeight="1">
      <c r="B89" s="24"/>
      <c r="C89" s="21" t="s">
        <v>22</v>
      </c>
      <c r="F89" s="13" t="str">
        <f>E17</f>
        <v>Prima Agri PT a.s.</v>
      </c>
      <c r="I89" s="21" t="s">
        <v>30</v>
      </c>
      <c r="J89" s="22" t="str">
        <f>E23</f>
        <v xml:space="preserve"> </v>
      </c>
      <c r="L89" s="24"/>
    </row>
    <row r="90" spans="2:63" s="1" customFormat="1" ht="13.7" customHeight="1">
      <c r="B90" s="24"/>
      <c r="C90" s="21" t="s">
        <v>28</v>
      </c>
      <c r="F90" s="13" t="str">
        <f>IF(E20="","",E20)</f>
        <v xml:space="preserve"> </v>
      </c>
      <c r="I90" s="21" t="s">
        <v>32</v>
      </c>
      <c r="J90" s="22">
        <f>E26</f>
        <v>0</v>
      </c>
      <c r="L90" s="24"/>
    </row>
    <row r="91" spans="2:63" s="1" customFormat="1" ht="10.35" customHeight="1">
      <c r="B91" s="24"/>
      <c r="L91" s="24"/>
    </row>
    <row r="92" spans="2:63" s="10" customFormat="1" ht="29.25" customHeight="1">
      <c r="B92" s="102"/>
      <c r="C92" s="103" t="s">
        <v>124</v>
      </c>
      <c r="D92" s="104" t="s">
        <v>53</v>
      </c>
      <c r="E92" s="104" t="s">
        <v>49</v>
      </c>
      <c r="F92" s="104" t="s">
        <v>50</v>
      </c>
      <c r="G92" s="104" t="s">
        <v>125</v>
      </c>
      <c r="H92" s="104" t="s">
        <v>126</v>
      </c>
      <c r="I92" s="104" t="s">
        <v>127</v>
      </c>
      <c r="J92" s="105" t="s">
        <v>104</v>
      </c>
      <c r="K92" s="106" t="s">
        <v>128</v>
      </c>
      <c r="L92" s="102"/>
      <c r="M92" s="49" t="s">
        <v>1</v>
      </c>
      <c r="N92" s="50" t="s">
        <v>38</v>
      </c>
      <c r="O92" s="50" t="s">
        <v>129</v>
      </c>
      <c r="P92" s="50" t="s">
        <v>130</v>
      </c>
      <c r="Q92" s="50" t="s">
        <v>131</v>
      </c>
      <c r="R92" s="50" t="s">
        <v>132</v>
      </c>
      <c r="S92" s="50" t="s">
        <v>133</v>
      </c>
      <c r="T92" s="51" t="s">
        <v>134</v>
      </c>
    </row>
    <row r="93" spans="2:63" s="1" customFormat="1" ht="22.9" customHeight="1">
      <c r="B93" s="24"/>
      <c r="C93" s="54" t="s">
        <v>135</v>
      </c>
      <c r="J93" s="107">
        <f>BK93</f>
        <v>0</v>
      </c>
      <c r="L93" s="24"/>
      <c r="M93" s="52"/>
      <c r="N93" s="42"/>
      <c r="O93" s="42"/>
      <c r="P93" s="108">
        <f>P94</f>
        <v>0</v>
      </c>
      <c r="Q93" s="42"/>
      <c r="R93" s="108">
        <f>R94</f>
        <v>0</v>
      </c>
      <c r="S93" s="42"/>
      <c r="T93" s="109">
        <f>T94</f>
        <v>0</v>
      </c>
      <c r="AT93" s="13" t="s">
        <v>67</v>
      </c>
      <c r="AU93" s="13" t="s">
        <v>106</v>
      </c>
      <c r="BK93" s="110">
        <f>BK94</f>
        <v>0</v>
      </c>
    </row>
    <row r="94" spans="2:63" s="11" customFormat="1" ht="25.9" customHeight="1">
      <c r="B94" s="111"/>
      <c r="D94" s="112" t="s">
        <v>67</v>
      </c>
      <c r="E94" s="113" t="s">
        <v>290</v>
      </c>
      <c r="F94" s="113" t="s">
        <v>496</v>
      </c>
      <c r="J94" s="114">
        <f>BK94</f>
        <v>0</v>
      </c>
      <c r="L94" s="111"/>
      <c r="M94" s="115"/>
      <c r="N94" s="116"/>
      <c r="O94" s="116"/>
      <c r="P94" s="117">
        <f>P95+P131</f>
        <v>0</v>
      </c>
      <c r="Q94" s="116"/>
      <c r="R94" s="117">
        <f>R95+R131</f>
        <v>0</v>
      </c>
      <c r="S94" s="116"/>
      <c r="T94" s="118">
        <f>T95+T131</f>
        <v>0</v>
      </c>
      <c r="AR94" s="112" t="s">
        <v>150</v>
      </c>
      <c r="AT94" s="119" t="s">
        <v>67</v>
      </c>
      <c r="AU94" s="119" t="s">
        <v>68</v>
      </c>
      <c r="AY94" s="112" t="s">
        <v>138</v>
      </c>
      <c r="BK94" s="120">
        <f>BK95+BK131</f>
        <v>0</v>
      </c>
    </row>
    <row r="95" spans="2:63" s="11" customFormat="1" ht="22.9" customHeight="1">
      <c r="B95" s="111"/>
      <c r="D95" s="112" t="s">
        <v>67</v>
      </c>
      <c r="E95" s="121" t="s">
        <v>497</v>
      </c>
      <c r="F95" s="121" t="s">
        <v>498</v>
      </c>
      <c r="J95" s="122">
        <f>BK95</f>
        <v>0</v>
      </c>
      <c r="L95" s="111"/>
      <c r="M95" s="115"/>
      <c r="N95" s="116"/>
      <c r="O95" s="116"/>
      <c r="P95" s="117">
        <f>P96+P99+P106+P118+P120</f>
        <v>0</v>
      </c>
      <c r="Q95" s="116"/>
      <c r="R95" s="117">
        <f>R96+R99+R106+R118+R120</f>
        <v>0</v>
      </c>
      <c r="S95" s="116"/>
      <c r="T95" s="118">
        <f>T96+T99+T106+T118+T120</f>
        <v>0</v>
      </c>
      <c r="AR95" s="112" t="s">
        <v>150</v>
      </c>
      <c r="AT95" s="119" t="s">
        <v>67</v>
      </c>
      <c r="AU95" s="119" t="s">
        <v>75</v>
      </c>
      <c r="AY95" s="112" t="s">
        <v>138</v>
      </c>
      <c r="BK95" s="120">
        <f>BK96+BK99+BK106+BK118+BK120</f>
        <v>0</v>
      </c>
    </row>
    <row r="96" spans="2:63" s="11" customFormat="1" ht="20.85" customHeight="1">
      <c r="B96" s="111"/>
      <c r="D96" s="112" t="s">
        <v>67</v>
      </c>
      <c r="E96" s="121" t="s">
        <v>499</v>
      </c>
      <c r="F96" s="121" t="s">
        <v>500</v>
      </c>
      <c r="J96" s="122">
        <f>BK96</f>
        <v>0</v>
      </c>
      <c r="L96" s="111"/>
      <c r="M96" s="115"/>
      <c r="N96" s="116"/>
      <c r="O96" s="116"/>
      <c r="P96" s="117">
        <f>SUM(P97:P98)</f>
        <v>0</v>
      </c>
      <c r="Q96" s="116"/>
      <c r="R96" s="117">
        <f>SUM(R97:R98)</f>
        <v>0</v>
      </c>
      <c r="S96" s="116"/>
      <c r="T96" s="118">
        <f>SUM(T97:T98)</f>
        <v>0</v>
      </c>
      <c r="AR96" s="112" t="s">
        <v>150</v>
      </c>
      <c r="AT96" s="119" t="s">
        <v>67</v>
      </c>
      <c r="AU96" s="119" t="s">
        <v>77</v>
      </c>
      <c r="AY96" s="112" t="s">
        <v>138</v>
      </c>
      <c r="BK96" s="120">
        <f>SUM(BK97:BK98)</f>
        <v>0</v>
      </c>
    </row>
    <row r="97" spans="2:65" s="1" customFormat="1" ht="16.5" customHeight="1">
      <c r="B97" s="123"/>
      <c r="C97" s="124" t="s">
        <v>75</v>
      </c>
      <c r="D97" s="124" t="s">
        <v>140</v>
      </c>
      <c r="E97" s="125" t="s">
        <v>501</v>
      </c>
      <c r="F97" s="126" t="s">
        <v>502</v>
      </c>
      <c r="G97" s="127" t="s">
        <v>503</v>
      </c>
      <c r="H97" s="128">
        <v>295</v>
      </c>
      <c r="I97" s="129"/>
      <c r="J97" s="129">
        <f>ROUND(I97*H97,2)</f>
        <v>0</v>
      </c>
      <c r="K97" s="126" t="s">
        <v>1</v>
      </c>
      <c r="L97" s="24"/>
      <c r="M97" s="44" t="s">
        <v>1</v>
      </c>
      <c r="N97" s="130" t="s">
        <v>39</v>
      </c>
      <c r="O97" s="131">
        <v>0</v>
      </c>
      <c r="P97" s="131">
        <f>O97*H97</f>
        <v>0</v>
      </c>
      <c r="Q97" s="131">
        <v>0</v>
      </c>
      <c r="R97" s="131">
        <f>Q97*H97</f>
        <v>0</v>
      </c>
      <c r="S97" s="131">
        <v>0</v>
      </c>
      <c r="T97" s="132">
        <f>S97*H97</f>
        <v>0</v>
      </c>
      <c r="AR97" s="13" t="s">
        <v>412</v>
      </c>
      <c r="AT97" s="13" t="s">
        <v>140</v>
      </c>
      <c r="AU97" s="13" t="s">
        <v>150</v>
      </c>
      <c r="AY97" s="13" t="s">
        <v>138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3" t="s">
        <v>75</v>
      </c>
      <c r="BK97" s="133">
        <f>ROUND(I97*H97,2)</f>
        <v>0</v>
      </c>
      <c r="BL97" s="13" t="s">
        <v>412</v>
      </c>
      <c r="BM97" s="13" t="s">
        <v>504</v>
      </c>
    </row>
    <row r="98" spans="2:65" s="1" customFormat="1" ht="16.5" customHeight="1">
      <c r="B98" s="123"/>
      <c r="C98" s="124" t="s">
        <v>77</v>
      </c>
      <c r="D98" s="124" t="s">
        <v>140</v>
      </c>
      <c r="E98" s="125" t="s">
        <v>505</v>
      </c>
      <c r="F98" s="126" t="s">
        <v>506</v>
      </c>
      <c r="G98" s="127" t="s">
        <v>441</v>
      </c>
      <c r="H98" s="128">
        <v>147</v>
      </c>
      <c r="I98" s="129"/>
      <c r="J98" s="129">
        <f>ROUND(I98*H98,2)</f>
        <v>0</v>
      </c>
      <c r="K98" s="126" t="s">
        <v>1</v>
      </c>
      <c r="L98" s="24"/>
      <c r="M98" s="44" t="s">
        <v>1</v>
      </c>
      <c r="N98" s="130" t="s">
        <v>39</v>
      </c>
      <c r="O98" s="131">
        <v>0</v>
      </c>
      <c r="P98" s="131">
        <f>O98*H98</f>
        <v>0</v>
      </c>
      <c r="Q98" s="131">
        <v>0</v>
      </c>
      <c r="R98" s="131">
        <f>Q98*H98</f>
        <v>0</v>
      </c>
      <c r="S98" s="131">
        <v>0</v>
      </c>
      <c r="T98" s="132">
        <f>S98*H98</f>
        <v>0</v>
      </c>
      <c r="AR98" s="13" t="s">
        <v>412</v>
      </c>
      <c r="AT98" s="13" t="s">
        <v>140</v>
      </c>
      <c r="AU98" s="13" t="s">
        <v>150</v>
      </c>
      <c r="AY98" s="13" t="s">
        <v>138</v>
      </c>
      <c r="BE98" s="133">
        <f>IF(N98="základní",J98,0)</f>
        <v>0</v>
      </c>
      <c r="BF98" s="133">
        <f>IF(N98="snížená",J98,0)</f>
        <v>0</v>
      </c>
      <c r="BG98" s="133">
        <f>IF(N98="zákl. přenesená",J98,0)</f>
        <v>0</v>
      </c>
      <c r="BH98" s="133">
        <f>IF(N98="sníž. přenesená",J98,0)</f>
        <v>0</v>
      </c>
      <c r="BI98" s="133">
        <f>IF(N98="nulová",J98,0)</f>
        <v>0</v>
      </c>
      <c r="BJ98" s="13" t="s">
        <v>75</v>
      </c>
      <c r="BK98" s="133">
        <f>ROUND(I98*H98,2)</f>
        <v>0</v>
      </c>
      <c r="BL98" s="13" t="s">
        <v>412</v>
      </c>
      <c r="BM98" s="13" t="s">
        <v>507</v>
      </c>
    </row>
    <row r="99" spans="2:65" s="11" customFormat="1" ht="20.85" customHeight="1">
      <c r="B99" s="111"/>
      <c r="D99" s="112" t="s">
        <v>67</v>
      </c>
      <c r="E99" s="121" t="s">
        <v>508</v>
      </c>
      <c r="F99" s="121" t="s">
        <v>509</v>
      </c>
      <c r="J99" s="122">
        <f>BK99</f>
        <v>0</v>
      </c>
      <c r="L99" s="111"/>
      <c r="M99" s="115"/>
      <c r="N99" s="116"/>
      <c r="O99" s="116"/>
      <c r="P99" s="117">
        <f>SUM(P100:P105)</f>
        <v>0</v>
      </c>
      <c r="Q99" s="116"/>
      <c r="R99" s="117">
        <f>SUM(R100:R105)</f>
        <v>0</v>
      </c>
      <c r="S99" s="116"/>
      <c r="T99" s="118">
        <f>SUM(T100:T105)</f>
        <v>0</v>
      </c>
      <c r="AR99" s="112" t="s">
        <v>150</v>
      </c>
      <c r="AT99" s="119" t="s">
        <v>67</v>
      </c>
      <c r="AU99" s="119" t="s">
        <v>77</v>
      </c>
      <c r="AY99" s="112" t="s">
        <v>138</v>
      </c>
      <c r="BK99" s="120">
        <f>SUM(BK100:BK105)</f>
        <v>0</v>
      </c>
    </row>
    <row r="100" spans="2:65" s="1" customFormat="1" ht="16.5" customHeight="1">
      <c r="B100" s="123"/>
      <c r="C100" s="134" t="s">
        <v>150</v>
      </c>
      <c r="D100" s="134" t="s">
        <v>290</v>
      </c>
      <c r="E100" s="135" t="s">
        <v>510</v>
      </c>
      <c r="F100" s="136" t="s">
        <v>511</v>
      </c>
      <c r="G100" s="137" t="s">
        <v>441</v>
      </c>
      <c r="H100" s="138">
        <v>74</v>
      </c>
      <c r="I100" s="139"/>
      <c r="J100" s="139">
        <f t="shared" ref="J100:J105" si="0">ROUND(I100*H100,2)</f>
        <v>0</v>
      </c>
      <c r="K100" s="136" t="s">
        <v>1</v>
      </c>
      <c r="L100" s="140"/>
      <c r="M100" s="141" t="s">
        <v>1</v>
      </c>
      <c r="N100" s="142" t="s">
        <v>39</v>
      </c>
      <c r="O100" s="131">
        <v>0</v>
      </c>
      <c r="P100" s="131">
        <f t="shared" ref="P100:P105" si="1">O100*H100</f>
        <v>0</v>
      </c>
      <c r="Q100" s="131">
        <v>0</v>
      </c>
      <c r="R100" s="131">
        <f t="shared" ref="R100:R105" si="2">Q100*H100</f>
        <v>0</v>
      </c>
      <c r="S100" s="131">
        <v>0</v>
      </c>
      <c r="T100" s="132">
        <f t="shared" ref="T100:T105" si="3">S100*H100</f>
        <v>0</v>
      </c>
      <c r="AR100" s="13" t="s">
        <v>512</v>
      </c>
      <c r="AT100" s="13" t="s">
        <v>290</v>
      </c>
      <c r="AU100" s="13" t="s">
        <v>150</v>
      </c>
      <c r="AY100" s="13" t="s">
        <v>138</v>
      </c>
      <c r="BE100" s="133">
        <f t="shared" ref="BE100:BE105" si="4">IF(N100="základní",J100,0)</f>
        <v>0</v>
      </c>
      <c r="BF100" s="133">
        <f t="shared" ref="BF100:BF105" si="5">IF(N100="snížená",J100,0)</f>
        <v>0</v>
      </c>
      <c r="BG100" s="133">
        <f t="shared" ref="BG100:BG105" si="6">IF(N100="zákl. přenesená",J100,0)</f>
        <v>0</v>
      </c>
      <c r="BH100" s="133">
        <f t="shared" ref="BH100:BH105" si="7">IF(N100="sníž. přenesená",J100,0)</f>
        <v>0</v>
      </c>
      <c r="BI100" s="133">
        <f t="shared" ref="BI100:BI105" si="8">IF(N100="nulová",J100,0)</f>
        <v>0</v>
      </c>
      <c r="BJ100" s="13" t="s">
        <v>75</v>
      </c>
      <c r="BK100" s="133">
        <f t="shared" ref="BK100:BK105" si="9">ROUND(I100*H100,2)</f>
        <v>0</v>
      </c>
      <c r="BL100" s="13" t="s">
        <v>412</v>
      </c>
      <c r="BM100" s="13" t="s">
        <v>513</v>
      </c>
    </row>
    <row r="101" spans="2:65" s="1" customFormat="1" ht="16.5" customHeight="1">
      <c r="B101" s="123"/>
      <c r="C101" s="134" t="s">
        <v>144</v>
      </c>
      <c r="D101" s="134" t="s">
        <v>290</v>
      </c>
      <c r="E101" s="135" t="s">
        <v>514</v>
      </c>
      <c r="F101" s="136" t="s">
        <v>515</v>
      </c>
      <c r="G101" s="137" t="s">
        <v>441</v>
      </c>
      <c r="H101" s="138">
        <v>62</v>
      </c>
      <c r="I101" s="139"/>
      <c r="J101" s="139">
        <f t="shared" si="0"/>
        <v>0</v>
      </c>
      <c r="K101" s="136" t="s">
        <v>1</v>
      </c>
      <c r="L101" s="140"/>
      <c r="M101" s="141" t="s">
        <v>1</v>
      </c>
      <c r="N101" s="142" t="s">
        <v>39</v>
      </c>
      <c r="O101" s="131">
        <v>0</v>
      </c>
      <c r="P101" s="131">
        <f t="shared" si="1"/>
        <v>0</v>
      </c>
      <c r="Q101" s="131">
        <v>0</v>
      </c>
      <c r="R101" s="131">
        <f t="shared" si="2"/>
        <v>0</v>
      </c>
      <c r="S101" s="131">
        <v>0</v>
      </c>
      <c r="T101" s="132">
        <f t="shared" si="3"/>
        <v>0</v>
      </c>
      <c r="AR101" s="13" t="s">
        <v>512</v>
      </c>
      <c r="AT101" s="13" t="s">
        <v>290</v>
      </c>
      <c r="AU101" s="13" t="s">
        <v>150</v>
      </c>
      <c r="AY101" s="13" t="s">
        <v>138</v>
      </c>
      <c r="BE101" s="133">
        <f t="shared" si="4"/>
        <v>0</v>
      </c>
      <c r="BF101" s="133">
        <f t="shared" si="5"/>
        <v>0</v>
      </c>
      <c r="BG101" s="133">
        <f t="shared" si="6"/>
        <v>0</v>
      </c>
      <c r="BH101" s="133">
        <f t="shared" si="7"/>
        <v>0</v>
      </c>
      <c r="BI101" s="133">
        <f t="shared" si="8"/>
        <v>0</v>
      </c>
      <c r="BJ101" s="13" t="s">
        <v>75</v>
      </c>
      <c r="BK101" s="133">
        <f t="shared" si="9"/>
        <v>0</v>
      </c>
      <c r="BL101" s="13" t="s">
        <v>412</v>
      </c>
      <c r="BM101" s="13" t="s">
        <v>516</v>
      </c>
    </row>
    <row r="102" spans="2:65" s="1" customFormat="1" ht="16.5" customHeight="1">
      <c r="B102" s="123"/>
      <c r="C102" s="134" t="s">
        <v>158</v>
      </c>
      <c r="D102" s="134" t="s">
        <v>290</v>
      </c>
      <c r="E102" s="135" t="s">
        <v>517</v>
      </c>
      <c r="F102" s="136" t="s">
        <v>518</v>
      </c>
      <c r="G102" s="137" t="s">
        <v>441</v>
      </c>
      <c r="H102" s="138">
        <v>130</v>
      </c>
      <c r="I102" s="139"/>
      <c r="J102" s="139">
        <f t="shared" si="0"/>
        <v>0</v>
      </c>
      <c r="K102" s="136" t="s">
        <v>1</v>
      </c>
      <c r="L102" s="140"/>
      <c r="M102" s="141" t="s">
        <v>1</v>
      </c>
      <c r="N102" s="142" t="s">
        <v>39</v>
      </c>
      <c r="O102" s="131">
        <v>0</v>
      </c>
      <c r="P102" s="131">
        <f t="shared" si="1"/>
        <v>0</v>
      </c>
      <c r="Q102" s="131">
        <v>0</v>
      </c>
      <c r="R102" s="131">
        <f t="shared" si="2"/>
        <v>0</v>
      </c>
      <c r="S102" s="131">
        <v>0</v>
      </c>
      <c r="T102" s="132">
        <f t="shared" si="3"/>
        <v>0</v>
      </c>
      <c r="AR102" s="13" t="s">
        <v>512</v>
      </c>
      <c r="AT102" s="13" t="s">
        <v>290</v>
      </c>
      <c r="AU102" s="13" t="s">
        <v>150</v>
      </c>
      <c r="AY102" s="13" t="s">
        <v>138</v>
      </c>
      <c r="BE102" s="133">
        <f t="shared" si="4"/>
        <v>0</v>
      </c>
      <c r="BF102" s="133">
        <f t="shared" si="5"/>
        <v>0</v>
      </c>
      <c r="BG102" s="133">
        <f t="shared" si="6"/>
        <v>0</v>
      </c>
      <c r="BH102" s="133">
        <f t="shared" si="7"/>
        <v>0</v>
      </c>
      <c r="BI102" s="133">
        <f t="shared" si="8"/>
        <v>0</v>
      </c>
      <c r="BJ102" s="13" t="s">
        <v>75</v>
      </c>
      <c r="BK102" s="133">
        <f t="shared" si="9"/>
        <v>0</v>
      </c>
      <c r="BL102" s="13" t="s">
        <v>412</v>
      </c>
      <c r="BM102" s="13" t="s">
        <v>519</v>
      </c>
    </row>
    <row r="103" spans="2:65" s="1" customFormat="1" ht="16.5" customHeight="1">
      <c r="B103" s="123"/>
      <c r="C103" s="134" t="s">
        <v>162</v>
      </c>
      <c r="D103" s="134" t="s">
        <v>290</v>
      </c>
      <c r="E103" s="135" t="s">
        <v>520</v>
      </c>
      <c r="F103" s="136" t="s">
        <v>521</v>
      </c>
      <c r="G103" s="137" t="s">
        <v>331</v>
      </c>
      <c r="H103" s="138">
        <v>486</v>
      </c>
      <c r="I103" s="139"/>
      <c r="J103" s="139">
        <f t="shared" si="0"/>
        <v>0</v>
      </c>
      <c r="K103" s="136" t="s">
        <v>1</v>
      </c>
      <c r="L103" s="140"/>
      <c r="M103" s="141" t="s">
        <v>1</v>
      </c>
      <c r="N103" s="142" t="s">
        <v>39</v>
      </c>
      <c r="O103" s="131">
        <v>0</v>
      </c>
      <c r="P103" s="131">
        <f t="shared" si="1"/>
        <v>0</v>
      </c>
      <c r="Q103" s="131">
        <v>0</v>
      </c>
      <c r="R103" s="131">
        <f t="shared" si="2"/>
        <v>0</v>
      </c>
      <c r="S103" s="131">
        <v>0</v>
      </c>
      <c r="T103" s="132">
        <f t="shared" si="3"/>
        <v>0</v>
      </c>
      <c r="AR103" s="13" t="s">
        <v>512</v>
      </c>
      <c r="AT103" s="13" t="s">
        <v>290</v>
      </c>
      <c r="AU103" s="13" t="s">
        <v>150</v>
      </c>
      <c r="AY103" s="13" t="s">
        <v>138</v>
      </c>
      <c r="BE103" s="133">
        <f t="shared" si="4"/>
        <v>0</v>
      </c>
      <c r="BF103" s="133">
        <f t="shared" si="5"/>
        <v>0</v>
      </c>
      <c r="BG103" s="133">
        <f t="shared" si="6"/>
        <v>0</v>
      </c>
      <c r="BH103" s="133">
        <f t="shared" si="7"/>
        <v>0</v>
      </c>
      <c r="BI103" s="133">
        <f t="shared" si="8"/>
        <v>0</v>
      </c>
      <c r="BJ103" s="13" t="s">
        <v>75</v>
      </c>
      <c r="BK103" s="133">
        <f t="shared" si="9"/>
        <v>0</v>
      </c>
      <c r="BL103" s="13" t="s">
        <v>412</v>
      </c>
      <c r="BM103" s="13" t="s">
        <v>522</v>
      </c>
    </row>
    <row r="104" spans="2:65" s="1" customFormat="1" ht="16.5" customHeight="1">
      <c r="B104" s="123"/>
      <c r="C104" s="134" t="s">
        <v>166</v>
      </c>
      <c r="D104" s="134" t="s">
        <v>290</v>
      </c>
      <c r="E104" s="135" t="s">
        <v>523</v>
      </c>
      <c r="F104" s="136" t="s">
        <v>524</v>
      </c>
      <c r="G104" s="137" t="s">
        <v>441</v>
      </c>
      <c r="H104" s="138">
        <v>2</v>
      </c>
      <c r="I104" s="139"/>
      <c r="J104" s="139">
        <f t="shared" si="0"/>
        <v>0</v>
      </c>
      <c r="K104" s="136" t="s">
        <v>1</v>
      </c>
      <c r="L104" s="140"/>
      <c r="M104" s="141" t="s">
        <v>1</v>
      </c>
      <c r="N104" s="142" t="s">
        <v>39</v>
      </c>
      <c r="O104" s="131">
        <v>0</v>
      </c>
      <c r="P104" s="131">
        <f t="shared" si="1"/>
        <v>0</v>
      </c>
      <c r="Q104" s="131">
        <v>0</v>
      </c>
      <c r="R104" s="131">
        <f t="shared" si="2"/>
        <v>0</v>
      </c>
      <c r="S104" s="131">
        <v>0</v>
      </c>
      <c r="T104" s="132">
        <f t="shared" si="3"/>
        <v>0</v>
      </c>
      <c r="AR104" s="13" t="s">
        <v>512</v>
      </c>
      <c r="AT104" s="13" t="s">
        <v>290</v>
      </c>
      <c r="AU104" s="13" t="s">
        <v>150</v>
      </c>
      <c r="AY104" s="13" t="s">
        <v>138</v>
      </c>
      <c r="BE104" s="133">
        <f t="shared" si="4"/>
        <v>0</v>
      </c>
      <c r="BF104" s="133">
        <f t="shared" si="5"/>
        <v>0</v>
      </c>
      <c r="BG104" s="133">
        <f t="shared" si="6"/>
        <v>0</v>
      </c>
      <c r="BH104" s="133">
        <f t="shared" si="7"/>
        <v>0</v>
      </c>
      <c r="BI104" s="133">
        <f t="shared" si="8"/>
        <v>0</v>
      </c>
      <c r="BJ104" s="13" t="s">
        <v>75</v>
      </c>
      <c r="BK104" s="133">
        <f t="shared" si="9"/>
        <v>0</v>
      </c>
      <c r="BL104" s="13" t="s">
        <v>412</v>
      </c>
      <c r="BM104" s="13" t="s">
        <v>525</v>
      </c>
    </row>
    <row r="105" spans="2:65" s="1" customFormat="1" ht="16.5" customHeight="1">
      <c r="B105" s="123"/>
      <c r="C105" s="134" t="s">
        <v>171</v>
      </c>
      <c r="D105" s="134" t="s">
        <v>290</v>
      </c>
      <c r="E105" s="135" t="s">
        <v>526</v>
      </c>
      <c r="F105" s="136" t="s">
        <v>527</v>
      </c>
      <c r="G105" s="137" t="s">
        <v>441</v>
      </c>
      <c r="H105" s="138">
        <v>6</v>
      </c>
      <c r="I105" s="139"/>
      <c r="J105" s="139">
        <f t="shared" si="0"/>
        <v>0</v>
      </c>
      <c r="K105" s="136" t="s">
        <v>1</v>
      </c>
      <c r="L105" s="140"/>
      <c r="M105" s="141" t="s">
        <v>1</v>
      </c>
      <c r="N105" s="142" t="s">
        <v>39</v>
      </c>
      <c r="O105" s="131">
        <v>0</v>
      </c>
      <c r="P105" s="131">
        <f t="shared" si="1"/>
        <v>0</v>
      </c>
      <c r="Q105" s="131">
        <v>0</v>
      </c>
      <c r="R105" s="131">
        <f t="shared" si="2"/>
        <v>0</v>
      </c>
      <c r="S105" s="131">
        <v>0</v>
      </c>
      <c r="T105" s="132">
        <f t="shared" si="3"/>
        <v>0</v>
      </c>
      <c r="AR105" s="13" t="s">
        <v>512</v>
      </c>
      <c r="AT105" s="13" t="s">
        <v>290</v>
      </c>
      <c r="AU105" s="13" t="s">
        <v>150</v>
      </c>
      <c r="AY105" s="13" t="s">
        <v>138</v>
      </c>
      <c r="BE105" s="133">
        <f t="shared" si="4"/>
        <v>0</v>
      </c>
      <c r="BF105" s="133">
        <f t="shared" si="5"/>
        <v>0</v>
      </c>
      <c r="BG105" s="133">
        <f t="shared" si="6"/>
        <v>0</v>
      </c>
      <c r="BH105" s="133">
        <f t="shared" si="7"/>
        <v>0</v>
      </c>
      <c r="BI105" s="133">
        <f t="shared" si="8"/>
        <v>0</v>
      </c>
      <c r="BJ105" s="13" t="s">
        <v>75</v>
      </c>
      <c r="BK105" s="133">
        <f t="shared" si="9"/>
        <v>0</v>
      </c>
      <c r="BL105" s="13" t="s">
        <v>412</v>
      </c>
      <c r="BM105" s="13" t="s">
        <v>528</v>
      </c>
    </row>
    <row r="106" spans="2:65" s="11" customFormat="1" ht="20.85" customHeight="1">
      <c r="B106" s="111"/>
      <c r="D106" s="112" t="s">
        <v>67</v>
      </c>
      <c r="E106" s="121" t="s">
        <v>529</v>
      </c>
      <c r="F106" s="121" t="s">
        <v>530</v>
      </c>
      <c r="J106" s="122">
        <f>BK106</f>
        <v>0</v>
      </c>
      <c r="L106" s="111"/>
      <c r="M106" s="115"/>
      <c r="N106" s="116"/>
      <c r="O106" s="116"/>
      <c r="P106" s="117">
        <f>SUM(P107:P117)</f>
        <v>0</v>
      </c>
      <c r="Q106" s="116"/>
      <c r="R106" s="117">
        <f>SUM(R107:R117)</f>
        <v>0</v>
      </c>
      <c r="S106" s="116"/>
      <c r="T106" s="118">
        <f>SUM(T107:T117)</f>
        <v>0</v>
      </c>
      <c r="AR106" s="112" t="s">
        <v>150</v>
      </c>
      <c r="AT106" s="119" t="s">
        <v>67</v>
      </c>
      <c r="AU106" s="119" t="s">
        <v>77</v>
      </c>
      <c r="AY106" s="112" t="s">
        <v>138</v>
      </c>
      <c r="BK106" s="120">
        <f>SUM(BK107:BK117)</f>
        <v>0</v>
      </c>
    </row>
    <row r="107" spans="2:65" s="1" customFormat="1" ht="16.5" customHeight="1">
      <c r="B107" s="123"/>
      <c r="C107" s="134" t="s">
        <v>176</v>
      </c>
      <c r="D107" s="134" t="s">
        <v>290</v>
      </c>
      <c r="E107" s="135" t="s">
        <v>531</v>
      </c>
      <c r="F107" s="136" t="s">
        <v>532</v>
      </c>
      <c r="G107" s="137" t="s">
        <v>441</v>
      </c>
      <c r="H107" s="138">
        <v>39</v>
      </c>
      <c r="I107" s="139"/>
      <c r="J107" s="139">
        <f t="shared" ref="J107:J117" si="10">ROUND(I107*H107,2)</f>
        <v>0</v>
      </c>
      <c r="K107" s="136" t="s">
        <v>1</v>
      </c>
      <c r="L107" s="140"/>
      <c r="M107" s="141" t="s">
        <v>1</v>
      </c>
      <c r="N107" s="142" t="s">
        <v>39</v>
      </c>
      <c r="O107" s="131">
        <v>0</v>
      </c>
      <c r="P107" s="131">
        <f t="shared" ref="P107:P117" si="11">O107*H107</f>
        <v>0</v>
      </c>
      <c r="Q107" s="131">
        <v>0</v>
      </c>
      <c r="R107" s="131">
        <f t="shared" ref="R107:R117" si="12">Q107*H107</f>
        <v>0</v>
      </c>
      <c r="S107" s="131">
        <v>0</v>
      </c>
      <c r="T107" s="132">
        <f t="shared" ref="T107:T117" si="13">S107*H107</f>
        <v>0</v>
      </c>
      <c r="AR107" s="13" t="s">
        <v>512</v>
      </c>
      <c r="AT107" s="13" t="s">
        <v>290</v>
      </c>
      <c r="AU107" s="13" t="s">
        <v>150</v>
      </c>
      <c r="AY107" s="13" t="s">
        <v>138</v>
      </c>
      <c r="BE107" s="133">
        <f t="shared" ref="BE107:BE117" si="14">IF(N107="základní",J107,0)</f>
        <v>0</v>
      </c>
      <c r="BF107" s="133">
        <f t="shared" ref="BF107:BF117" si="15">IF(N107="snížená",J107,0)</f>
        <v>0</v>
      </c>
      <c r="BG107" s="133">
        <f t="shared" ref="BG107:BG117" si="16">IF(N107="zákl. přenesená",J107,0)</f>
        <v>0</v>
      </c>
      <c r="BH107" s="133">
        <f t="shared" ref="BH107:BH117" si="17">IF(N107="sníž. přenesená",J107,0)</f>
        <v>0</v>
      </c>
      <c r="BI107" s="133">
        <f t="shared" ref="BI107:BI117" si="18">IF(N107="nulová",J107,0)</f>
        <v>0</v>
      </c>
      <c r="BJ107" s="13" t="s">
        <v>75</v>
      </c>
      <c r="BK107" s="133">
        <f t="shared" ref="BK107:BK117" si="19">ROUND(I107*H107,2)</f>
        <v>0</v>
      </c>
      <c r="BL107" s="13" t="s">
        <v>412</v>
      </c>
      <c r="BM107" s="13" t="s">
        <v>533</v>
      </c>
    </row>
    <row r="108" spans="2:65" s="1" customFormat="1" ht="16.5" customHeight="1">
      <c r="B108" s="123"/>
      <c r="C108" s="134" t="s">
        <v>181</v>
      </c>
      <c r="D108" s="134" t="s">
        <v>290</v>
      </c>
      <c r="E108" s="135" t="s">
        <v>534</v>
      </c>
      <c r="F108" s="136" t="s">
        <v>535</v>
      </c>
      <c r="G108" s="137" t="s">
        <v>441</v>
      </c>
      <c r="H108" s="138">
        <v>6</v>
      </c>
      <c r="I108" s="139"/>
      <c r="J108" s="139">
        <f t="shared" si="10"/>
        <v>0</v>
      </c>
      <c r="K108" s="136" t="s">
        <v>1</v>
      </c>
      <c r="L108" s="140"/>
      <c r="M108" s="141" t="s">
        <v>1</v>
      </c>
      <c r="N108" s="142" t="s">
        <v>39</v>
      </c>
      <c r="O108" s="131">
        <v>0</v>
      </c>
      <c r="P108" s="131">
        <f t="shared" si="11"/>
        <v>0</v>
      </c>
      <c r="Q108" s="131">
        <v>0</v>
      </c>
      <c r="R108" s="131">
        <f t="shared" si="12"/>
        <v>0</v>
      </c>
      <c r="S108" s="131">
        <v>0</v>
      </c>
      <c r="T108" s="132">
        <f t="shared" si="13"/>
        <v>0</v>
      </c>
      <c r="AR108" s="13" t="s">
        <v>512</v>
      </c>
      <c r="AT108" s="13" t="s">
        <v>290</v>
      </c>
      <c r="AU108" s="13" t="s">
        <v>150</v>
      </c>
      <c r="AY108" s="13" t="s">
        <v>138</v>
      </c>
      <c r="BE108" s="133">
        <f t="shared" si="14"/>
        <v>0</v>
      </c>
      <c r="BF108" s="133">
        <f t="shared" si="15"/>
        <v>0</v>
      </c>
      <c r="BG108" s="133">
        <f t="shared" si="16"/>
        <v>0</v>
      </c>
      <c r="BH108" s="133">
        <f t="shared" si="17"/>
        <v>0</v>
      </c>
      <c r="BI108" s="133">
        <f t="shared" si="18"/>
        <v>0</v>
      </c>
      <c r="BJ108" s="13" t="s">
        <v>75</v>
      </c>
      <c r="BK108" s="133">
        <f t="shared" si="19"/>
        <v>0</v>
      </c>
      <c r="BL108" s="13" t="s">
        <v>412</v>
      </c>
      <c r="BM108" s="13" t="s">
        <v>536</v>
      </c>
    </row>
    <row r="109" spans="2:65" s="1" customFormat="1" ht="16.5" customHeight="1">
      <c r="B109" s="123"/>
      <c r="C109" s="134" t="s">
        <v>187</v>
      </c>
      <c r="D109" s="134" t="s">
        <v>290</v>
      </c>
      <c r="E109" s="135" t="s">
        <v>68</v>
      </c>
      <c r="F109" s="136" t="s">
        <v>537</v>
      </c>
      <c r="G109" s="137" t="s">
        <v>441</v>
      </c>
      <c r="H109" s="138">
        <v>45</v>
      </c>
      <c r="I109" s="139"/>
      <c r="J109" s="139">
        <f t="shared" si="10"/>
        <v>0</v>
      </c>
      <c r="K109" s="136" t="s">
        <v>1</v>
      </c>
      <c r="L109" s="140"/>
      <c r="M109" s="141" t="s">
        <v>1</v>
      </c>
      <c r="N109" s="142" t="s">
        <v>39</v>
      </c>
      <c r="O109" s="131">
        <v>0</v>
      </c>
      <c r="P109" s="131">
        <f t="shared" si="11"/>
        <v>0</v>
      </c>
      <c r="Q109" s="131">
        <v>0</v>
      </c>
      <c r="R109" s="131">
        <f t="shared" si="12"/>
        <v>0</v>
      </c>
      <c r="S109" s="131">
        <v>0</v>
      </c>
      <c r="T109" s="132">
        <f t="shared" si="13"/>
        <v>0</v>
      </c>
      <c r="AR109" s="13" t="s">
        <v>512</v>
      </c>
      <c r="AT109" s="13" t="s">
        <v>290</v>
      </c>
      <c r="AU109" s="13" t="s">
        <v>150</v>
      </c>
      <c r="AY109" s="13" t="s">
        <v>138</v>
      </c>
      <c r="BE109" s="133">
        <f t="shared" si="14"/>
        <v>0</v>
      </c>
      <c r="BF109" s="133">
        <f t="shared" si="15"/>
        <v>0</v>
      </c>
      <c r="BG109" s="133">
        <f t="shared" si="16"/>
        <v>0</v>
      </c>
      <c r="BH109" s="133">
        <f t="shared" si="17"/>
        <v>0</v>
      </c>
      <c r="BI109" s="133">
        <f t="shared" si="18"/>
        <v>0</v>
      </c>
      <c r="BJ109" s="13" t="s">
        <v>75</v>
      </c>
      <c r="BK109" s="133">
        <f t="shared" si="19"/>
        <v>0</v>
      </c>
      <c r="BL109" s="13" t="s">
        <v>412</v>
      </c>
      <c r="BM109" s="13" t="s">
        <v>538</v>
      </c>
    </row>
    <row r="110" spans="2:65" s="1" customFormat="1" ht="16.5" customHeight="1">
      <c r="B110" s="123"/>
      <c r="C110" s="134" t="s">
        <v>191</v>
      </c>
      <c r="D110" s="134" t="s">
        <v>290</v>
      </c>
      <c r="E110" s="135" t="s">
        <v>539</v>
      </c>
      <c r="F110" s="136" t="s">
        <v>540</v>
      </c>
      <c r="G110" s="137" t="s">
        <v>331</v>
      </c>
      <c r="H110" s="138">
        <v>240</v>
      </c>
      <c r="I110" s="139"/>
      <c r="J110" s="139">
        <f t="shared" si="10"/>
        <v>0</v>
      </c>
      <c r="K110" s="136" t="s">
        <v>1</v>
      </c>
      <c r="L110" s="140"/>
      <c r="M110" s="141" t="s">
        <v>1</v>
      </c>
      <c r="N110" s="142" t="s">
        <v>39</v>
      </c>
      <c r="O110" s="131">
        <v>0</v>
      </c>
      <c r="P110" s="131">
        <f t="shared" si="11"/>
        <v>0</v>
      </c>
      <c r="Q110" s="131">
        <v>0</v>
      </c>
      <c r="R110" s="131">
        <f t="shared" si="12"/>
        <v>0</v>
      </c>
      <c r="S110" s="131">
        <v>0</v>
      </c>
      <c r="T110" s="132">
        <f t="shared" si="13"/>
        <v>0</v>
      </c>
      <c r="AR110" s="13" t="s">
        <v>512</v>
      </c>
      <c r="AT110" s="13" t="s">
        <v>290</v>
      </c>
      <c r="AU110" s="13" t="s">
        <v>150</v>
      </c>
      <c r="AY110" s="13" t="s">
        <v>138</v>
      </c>
      <c r="BE110" s="133">
        <f t="shared" si="14"/>
        <v>0</v>
      </c>
      <c r="BF110" s="133">
        <f t="shared" si="15"/>
        <v>0</v>
      </c>
      <c r="BG110" s="133">
        <f t="shared" si="16"/>
        <v>0</v>
      </c>
      <c r="BH110" s="133">
        <f t="shared" si="17"/>
        <v>0</v>
      </c>
      <c r="BI110" s="133">
        <f t="shared" si="18"/>
        <v>0</v>
      </c>
      <c r="BJ110" s="13" t="s">
        <v>75</v>
      </c>
      <c r="BK110" s="133">
        <f t="shared" si="19"/>
        <v>0</v>
      </c>
      <c r="BL110" s="13" t="s">
        <v>412</v>
      </c>
      <c r="BM110" s="13" t="s">
        <v>541</v>
      </c>
    </row>
    <row r="111" spans="2:65" s="1" customFormat="1" ht="16.5" customHeight="1">
      <c r="B111" s="123"/>
      <c r="C111" s="134" t="s">
        <v>195</v>
      </c>
      <c r="D111" s="134" t="s">
        <v>290</v>
      </c>
      <c r="E111" s="135" t="s">
        <v>542</v>
      </c>
      <c r="F111" s="136" t="s">
        <v>543</v>
      </c>
      <c r="G111" s="137" t="s">
        <v>331</v>
      </c>
      <c r="H111" s="138">
        <v>42</v>
      </c>
      <c r="I111" s="139"/>
      <c r="J111" s="139">
        <f t="shared" si="10"/>
        <v>0</v>
      </c>
      <c r="K111" s="136" t="s">
        <v>1</v>
      </c>
      <c r="L111" s="140"/>
      <c r="M111" s="141" t="s">
        <v>1</v>
      </c>
      <c r="N111" s="142" t="s">
        <v>39</v>
      </c>
      <c r="O111" s="131">
        <v>0</v>
      </c>
      <c r="P111" s="131">
        <f t="shared" si="11"/>
        <v>0</v>
      </c>
      <c r="Q111" s="131">
        <v>0</v>
      </c>
      <c r="R111" s="131">
        <f t="shared" si="12"/>
        <v>0</v>
      </c>
      <c r="S111" s="131">
        <v>0</v>
      </c>
      <c r="T111" s="132">
        <f t="shared" si="13"/>
        <v>0</v>
      </c>
      <c r="AR111" s="13" t="s">
        <v>512</v>
      </c>
      <c r="AT111" s="13" t="s">
        <v>290</v>
      </c>
      <c r="AU111" s="13" t="s">
        <v>150</v>
      </c>
      <c r="AY111" s="13" t="s">
        <v>138</v>
      </c>
      <c r="BE111" s="133">
        <f t="shared" si="14"/>
        <v>0</v>
      </c>
      <c r="BF111" s="133">
        <f t="shared" si="15"/>
        <v>0</v>
      </c>
      <c r="BG111" s="133">
        <f t="shared" si="16"/>
        <v>0</v>
      </c>
      <c r="BH111" s="133">
        <f t="shared" si="17"/>
        <v>0</v>
      </c>
      <c r="BI111" s="133">
        <f t="shared" si="18"/>
        <v>0</v>
      </c>
      <c r="BJ111" s="13" t="s">
        <v>75</v>
      </c>
      <c r="BK111" s="133">
        <f t="shared" si="19"/>
        <v>0</v>
      </c>
      <c r="BL111" s="13" t="s">
        <v>412</v>
      </c>
      <c r="BM111" s="13" t="s">
        <v>544</v>
      </c>
    </row>
    <row r="112" spans="2:65" s="1" customFormat="1" ht="16.5" customHeight="1">
      <c r="B112" s="123"/>
      <c r="C112" s="134" t="s">
        <v>199</v>
      </c>
      <c r="D112" s="134" t="s">
        <v>290</v>
      </c>
      <c r="E112" s="135" t="s">
        <v>545</v>
      </c>
      <c r="F112" s="136" t="s">
        <v>546</v>
      </c>
      <c r="G112" s="137" t="s">
        <v>441</v>
      </c>
      <c r="H112" s="138">
        <v>40</v>
      </c>
      <c r="I112" s="139"/>
      <c r="J112" s="139">
        <f t="shared" si="10"/>
        <v>0</v>
      </c>
      <c r="K112" s="136" t="s">
        <v>1</v>
      </c>
      <c r="L112" s="140"/>
      <c r="M112" s="141" t="s">
        <v>1</v>
      </c>
      <c r="N112" s="142" t="s">
        <v>39</v>
      </c>
      <c r="O112" s="131">
        <v>0</v>
      </c>
      <c r="P112" s="131">
        <f t="shared" si="11"/>
        <v>0</v>
      </c>
      <c r="Q112" s="131">
        <v>0</v>
      </c>
      <c r="R112" s="131">
        <f t="shared" si="12"/>
        <v>0</v>
      </c>
      <c r="S112" s="131">
        <v>0</v>
      </c>
      <c r="T112" s="132">
        <f t="shared" si="13"/>
        <v>0</v>
      </c>
      <c r="AR112" s="13" t="s">
        <v>512</v>
      </c>
      <c r="AT112" s="13" t="s">
        <v>290</v>
      </c>
      <c r="AU112" s="13" t="s">
        <v>150</v>
      </c>
      <c r="AY112" s="13" t="s">
        <v>138</v>
      </c>
      <c r="BE112" s="133">
        <f t="shared" si="14"/>
        <v>0</v>
      </c>
      <c r="BF112" s="133">
        <f t="shared" si="15"/>
        <v>0</v>
      </c>
      <c r="BG112" s="133">
        <f t="shared" si="16"/>
        <v>0</v>
      </c>
      <c r="BH112" s="133">
        <f t="shared" si="17"/>
        <v>0</v>
      </c>
      <c r="BI112" s="133">
        <f t="shared" si="18"/>
        <v>0</v>
      </c>
      <c r="BJ112" s="13" t="s">
        <v>75</v>
      </c>
      <c r="BK112" s="133">
        <f t="shared" si="19"/>
        <v>0</v>
      </c>
      <c r="BL112" s="13" t="s">
        <v>412</v>
      </c>
      <c r="BM112" s="13" t="s">
        <v>547</v>
      </c>
    </row>
    <row r="113" spans="2:65" s="1" customFormat="1" ht="16.5" customHeight="1">
      <c r="B113" s="123"/>
      <c r="C113" s="134" t="s">
        <v>8</v>
      </c>
      <c r="D113" s="134" t="s">
        <v>290</v>
      </c>
      <c r="E113" s="135" t="s">
        <v>548</v>
      </c>
      <c r="F113" s="136" t="s">
        <v>549</v>
      </c>
      <c r="G113" s="137" t="s">
        <v>441</v>
      </c>
      <c r="H113" s="138">
        <v>7</v>
      </c>
      <c r="I113" s="139"/>
      <c r="J113" s="139">
        <f t="shared" si="10"/>
        <v>0</v>
      </c>
      <c r="K113" s="136" t="s">
        <v>1</v>
      </c>
      <c r="L113" s="140"/>
      <c r="M113" s="141" t="s">
        <v>1</v>
      </c>
      <c r="N113" s="142" t="s">
        <v>39</v>
      </c>
      <c r="O113" s="131">
        <v>0</v>
      </c>
      <c r="P113" s="131">
        <f t="shared" si="11"/>
        <v>0</v>
      </c>
      <c r="Q113" s="131">
        <v>0</v>
      </c>
      <c r="R113" s="131">
        <f t="shared" si="12"/>
        <v>0</v>
      </c>
      <c r="S113" s="131">
        <v>0</v>
      </c>
      <c r="T113" s="132">
        <f t="shared" si="13"/>
        <v>0</v>
      </c>
      <c r="AR113" s="13" t="s">
        <v>512</v>
      </c>
      <c r="AT113" s="13" t="s">
        <v>290</v>
      </c>
      <c r="AU113" s="13" t="s">
        <v>150</v>
      </c>
      <c r="AY113" s="13" t="s">
        <v>138</v>
      </c>
      <c r="BE113" s="133">
        <f t="shared" si="14"/>
        <v>0</v>
      </c>
      <c r="BF113" s="133">
        <f t="shared" si="15"/>
        <v>0</v>
      </c>
      <c r="BG113" s="133">
        <f t="shared" si="16"/>
        <v>0</v>
      </c>
      <c r="BH113" s="133">
        <f t="shared" si="17"/>
        <v>0</v>
      </c>
      <c r="BI113" s="133">
        <f t="shared" si="18"/>
        <v>0</v>
      </c>
      <c r="BJ113" s="13" t="s">
        <v>75</v>
      </c>
      <c r="BK113" s="133">
        <f t="shared" si="19"/>
        <v>0</v>
      </c>
      <c r="BL113" s="13" t="s">
        <v>412</v>
      </c>
      <c r="BM113" s="13" t="s">
        <v>550</v>
      </c>
    </row>
    <row r="114" spans="2:65" s="1" customFormat="1" ht="16.5" customHeight="1">
      <c r="B114" s="123"/>
      <c r="C114" s="134" t="s">
        <v>206</v>
      </c>
      <c r="D114" s="134" t="s">
        <v>290</v>
      </c>
      <c r="E114" s="135" t="s">
        <v>551</v>
      </c>
      <c r="F114" s="136" t="s">
        <v>552</v>
      </c>
      <c r="G114" s="137" t="s">
        <v>441</v>
      </c>
      <c r="H114" s="138">
        <v>90</v>
      </c>
      <c r="I114" s="139"/>
      <c r="J114" s="139">
        <f t="shared" si="10"/>
        <v>0</v>
      </c>
      <c r="K114" s="136" t="s">
        <v>1</v>
      </c>
      <c r="L114" s="140"/>
      <c r="M114" s="141" t="s">
        <v>1</v>
      </c>
      <c r="N114" s="142" t="s">
        <v>39</v>
      </c>
      <c r="O114" s="131">
        <v>0</v>
      </c>
      <c r="P114" s="131">
        <f t="shared" si="11"/>
        <v>0</v>
      </c>
      <c r="Q114" s="131">
        <v>0</v>
      </c>
      <c r="R114" s="131">
        <f t="shared" si="12"/>
        <v>0</v>
      </c>
      <c r="S114" s="131">
        <v>0</v>
      </c>
      <c r="T114" s="132">
        <f t="shared" si="13"/>
        <v>0</v>
      </c>
      <c r="AR114" s="13" t="s">
        <v>512</v>
      </c>
      <c r="AT114" s="13" t="s">
        <v>290</v>
      </c>
      <c r="AU114" s="13" t="s">
        <v>150</v>
      </c>
      <c r="AY114" s="13" t="s">
        <v>138</v>
      </c>
      <c r="BE114" s="133">
        <f t="shared" si="14"/>
        <v>0</v>
      </c>
      <c r="BF114" s="133">
        <f t="shared" si="15"/>
        <v>0</v>
      </c>
      <c r="BG114" s="133">
        <f t="shared" si="16"/>
        <v>0</v>
      </c>
      <c r="BH114" s="133">
        <f t="shared" si="17"/>
        <v>0</v>
      </c>
      <c r="BI114" s="133">
        <f t="shared" si="18"/>
        <v>0</v>
      </c>
      <c r="BJ114" s="13" t="s">
        <v>75</v>
      </c>
      <c r="BK114" s="133">
        <f t="shared" si="19"/>
        <v>0</v>
      </c>
      <c r="BL114" s="13" t="s">
        <v>412</v>
      </c>
      <c r="BM114" s="13" t="s">
        <v>553</v>
      </c>
    </row>
    <row r="115" spans="2:65" s="1" customFormat="1" ht="16.5" customHeight="1">
      <c r="B115" s="123"/>
      <c r="C115" s="134" t="s">
        <v>210</v>
      </c>
      <c r="D115" s="134" t="s">
        <v>290</v>
      </c>
      <c r="E115" s="135" t="s">
        <v>554</v>
      </c>
      <c r="F115" s="136" t="s">
        <v>555</v>
      </c>
      <c r="G115" s="137" t="s">
        <v>441</v>
      </c>
      <c r="H115" s="138">
        <v>45</v>
      </c>
      <c r="I115" s="139"/>
      <c r="J115" s="139">
        <f t="shared" si="10"/>
        <v>0</v>
      </c>
      <c r="K115" s="136" t="s">
        <v>1</v>
      </c>
      <c r="L115" s="140"/>
      <c r="M115" s="141" t="s">
        <v>1</v>
      </c>
      <c r="N115" s="142" t="s">
        <v>39</v>
      </c>
      <c r="O115" s="131">
        <v>0</v>
      </c>
      <c r="P115" s="131">
        <f t="shared" si="11"/>
        <v>0</v>
      </c>
      <c r="Q115" s="131">
        <v>0</v>
      </c>
      <c r="R115" s="131">
        <f t="shared" si="12"/>
        <v>0</v>
      </c>
      <c r="S115" s="131">
        <v>0</v>
      </c>
      <c r="T115" s="132">
        <f t="shared" si="13"/>
        <v>0</v>
      </c>
      <c r="AR115" s="13" t="s">
        <v>512</v>
      </c>
      <c r="AT115" s="13" t="s">
        <v>290</v>
      </c>
      <c r="AU115" s="13" t="s">
        <v>150</v>
      </c>
      <c r="AY115" s="13" t="s">
        <v>138</v>
      </c>
      <c r="BE115" s="133">
        <f t="shared" si="14"/>
        <v>0</v>
      </c>
      <c r="BF115" s="133">
        <f t="shared" si="15"/>
        <v>0</v>
      </c>
      <c r="BG115" s="133">
        <f t="shared" si="16"/>
        <v>0</v>
      </c>
      <c r="BH115" s="133">
        <f t="shared" si="17"/>
        <v>0</v>
      </c>
      <c r="BI115" s="133">
        <f t="shared" si="18"/>
        <v>0</v>
      </c>
      <c r="BJ115" s="13" t="s">
        <v>75</v>
      </c>
      <c r="BK115" s="133">
        <f t="shared" si="19"/>
        <v>0</v>
      </c>
      <c r="BL115" s="13" t="s">
        <v>412</v>
      </c>
      <c r="BM115" s="13" t="s">
        <v>556</v>
      </c>
    </row>
    <row r="116" spans="2:65" s="1" customFormat="1" ht="16.5" customHeight="1">
      <c r="B116" s="123"/>
      <c r="C116" s="134" t="s">
        <v>214</v>
      </c>
      <c r="D116" s="134" t="s">
        <v>290</v>
      </c>
      <c r="E116" s="135" t="s">
        <v>557</v>
      </c>
      <c r="F116" s="136" t="s">
        <v>558</v>
      </c>
      <c r="G116" s="137" t="s">
        <v>441</v>
      </c>
      <c r="H116" s="138">
        <v>45</v>
      </c>
      <c r="I116" s="139"/>
      <c r="J116" s="139">
        <f t="shared" si="10"/>
        <v>0</v>
      </c>
      <c r="K116" s="136" t="s">
        <v>1</v>
      </c>
      <c r="L116" s="140"/>
      <c r="M116" s="141" t="s">
        <v>1</v>
      </c>
      <c r="N116" s="142" t="s">
        <v>39</v>
      </c>
      <c r="O116" s="131">
        <v>0</v>
      </c>
      <c r="P116" s="131">
        <f t="shared" si="11"/>
        <v>0</v>
      </c>
      <c r="Q116" s="131">
        <v>0</v>
      </c>
      <c r="R116" s="131">
        <f t="shared" si="12"/>
        <v>0</v>
      </c>
      <c r="S116" s="131">
        <v>0</v>
      </c>
      <c r="T116" s="132">
        <f t="shared" si="13"/>
        <v>0</v>
      </c>
      <c r="AR116" s="13" t="s">
        <v>512</v>
      </c>
      <c r="AT116" s="13" t="s">
        <v>290</v>
      </c>
      <c r="AU116" s="13" t="s">
        <v>150</v>
      </c>
      <c r="AY116" s="13" t="s">
        <v>138</v>
      </c>
      <c r="BE116" s="133">
        <f t="shared" si="14"/>
        <v>0</v>
      </c>
      <c r="BF116" s="133">
        <f t="shared" si="15"/>
        <v>0</v>
      </c>
      <c r="BG116" s="133">
        <f t="shared" si="16"/>
        <v>0</v>
      </c>
      <c r="BH116" s="133">
        <f t="shared" si="17"/>
        <v>0</v>
      </c>
      <c r="BI116" s="133">
        <f t="shared" si="18"/>
        <v>0</v>
      </c>
      <c r="BJ116" s="13" t="s">
        <v>75</v>
      </c>
      <c r="BK116" s="133">
        <f t="shared" si="19"/>
        <v>0</v>
      </c>
      <c r="BL116" s="13" t="s">
        <v>412</v>
      </c>
      <c r="BM116" s="13" t="s">
        <v>559</v>
      </c>
    </row>
    <row r="117" spans="2:65" s="1" customFormat="1" ht="16.5" customHeight="1">
      <c r="B117" s="123"/>
      <c r="C117" s="134" t="s">
        <v>218</v>
      </c>
      <c r="D117" s="134" t="s">
        <v>290</v>
      </c>
      <c r="E117" s="135" t="s">
        <v>560</v>
      </c>
      <c r="F117" s="136" t="s">
        <v>561</v>
      </c>
      <c r="G117" s="137" t="s">
        <v>441</v>
      </c>
      <c r="H117" s="138">
        <v>45</v>
      </c>
      <c r="I117" s="139"/>
      <c r="J117" s="139">
        <f t="shared" si="10"/>
        <v>0</v>
      </c>
      <c r="K117" s="136" t="s">
        <v>1</v>
      </c>
      <c r="L117" s="140"/>
      <c r="M117" s="141" t="s">
        <v>1</v>
      </c>
      <c r="N117" s="142" t="s">
        <v>39</v>
      </c>
      <c r="O117" s="131">
        <v>0</v>
      </c>
      <c r="P117" s="131">
        <f t="shared" si="11"/>
        <v>0</v>
      </c>
      <c r="Q117" s="131">
        <v>0</v>
      </c>
      <c r="R117" s="131">
        <f t="shared" si="12"/>
        <v>0</v>
      </c>
      <c r="S117" s="131">
        <v>0</v>
      </c>
      <c r="T117" s="132">
        <f t="shared" si="13"/>
        <v>0</v>
      </c>
      <c r="AR117" s="13" t="s">
        <v>512</v>
      </c>
      <c r="AT117" s="13" t="s">
        <v>290</v>
      </c>
      <c r="AU117" s="13" t="s">
        <v>150</v>
      </c>
      <c r="AY117" s="13" t="s">
        <v>138</v>
      </c>
      <c r="BE117" s="133">
        <f t="shared" si="14"/>
        <v>0</v>
      </c>
      <c r="BF117" s="133">
        <f t="shared" si="15"/>
        <v>0</v>
      </c>
      <c r="BG117" s="133">
        <f t="shared" si="16"/>
        <v>0</v>
      </c>
      <c r="BH117" s="133">
        <f t="shared" si="17"/>
        <v>0</v>
      </c>
      <c r="BI117" s="133">
        <f t="shared" si="18"/>
        <v>0</v>
      </c>
      <c r="BJ117" s="13" t="s">
        <v>75</v>
      </c>
      <c r="BK117" s="133">
        <f t="shared" si="19"/>
        <v>0</v>
      </c>
      <c r="BL117" s="13" t="s">
        <v>412</v>
      </c>
      <c r="BM117" s="13" t="s">
        <v>562</v>
      </c>
    </row>
    <row r="118" spans="2:65" s="11" customFormat="1" ht="20.85" customHeight="1">
      <c r="B118" s="111"/>
      <c r="D118" s="112" t="s">
        <v>67</v>
      </c>
      <c r="E118" s="121" t="s">
        <v>563</v>
      </c>
      <c r="F118" s="121" t="s">
        <v>564</v>
      </c>
      <c r="J118" s="122">
        <f>BK118</f>
        <v>0</v>
      </c>
      <c r="L118" s="111"/>
      <c r="M118" s="115"/>
      <c r="N118" s="116"/>
      <c r="O118" s="116"/>
      <c r="P118" s="117">
        <f>P119</f>
        <v>0</v>
      </c>
      <c r="Q118" s="116"/>
      <c r="R118" s="117">
        <f>R119</f>
        <v>0</v>
      </c>
      <c r="S118" s="116"/>
      <c r="T118" s="118">
        <f>T119</f>
        <v>0</v>
      </c>
      <c r="AR118" s="112" t="s">
        <v>150</v>
      </c>
      <c r="AT118" s="119" t="s">
        <v>67</v>
      </c>
      <c r="AU118" s="119" t="s">
        <v>77</v>
      </c>
      <c r="AY118" s="112" t="s">
        <v>138</v>
      </c>
      <c r="BK118" s="120">
        <f>BK119</f>
        <v>0</v>
      </c>
    </row>
    <row r="119" spans="2:65" s="1" customFormat="1" ht="16.5" customHeight="1">
      <c r="B119" s="123"/>
      <c r="C119" s="134" t="s">
        <v>223</v>
      </c>
      <c r="D119" s="134" t="s">
        <v>290</v>
      </c>
      <c r="E119" s="135" t="s">
        <v>565</v>
      </c>
      <c r="F119" s="136" t="s">
        <v>846</v>
      </c>
      <c r="G119" s="137" t="s">
        <v>441</v>
      </c>
      <c r="H119" s="138">
        <v>9</v>
      </c>
      <c r="I119" s="139"/>
      <c r="J119" s="139">
        <f>ROUND(I119*H119,2)</f>
        <v>0</v>
      </c>
      <c r="K119" s="136" t="s">
        <v>1</v>
      </c>
      <c r="L119" s="140"/>
      <c r="M119" s="141" t="s">
        <v>1</v>
      </c>
      <c r="N119" s="142" t="s">
        <v>39</v>
      </c>
      <c r="O119" s="131">
        <v>0</v>
      </c>
      <c r="P119" s="131">
        <f>O119*H119</f>
        <v>0</v>
      </c>
      <c r="Q119" s="131">
        <v>0</v>
      </c>
      <c r="R119" s="131">
        <f>Q119*H119</f>
        <v>0</v>
      </c>
      <c r="S119" s="131">
        <v>0</v>
      </c>
      <c r="T119" s="132">
        <f>S119*H119</f>
        <v>0</v>
      </c>
      <c r="AR119" s="13" t="s">
        <v>512</v>
      </c>
      <c r="AT119" s="13" t="s">
        <v>290</v>
      </c>
      <c r="AU119" s="13" t="s">
        <v>150</v>
      </c>
      <c r="AY119" s="13" t="s">
        <v>138</v>
      </c>
      <c r="BE119" s="133">
        <f>IF(N119="základní",J119,0)</f>
        <v>0</v>
      </c>
      <c r="BF119" s="133">
        <f>IF(N119="snížená",J119,0)</f>
        <v>0</v>
      </c>
      <c r="BG119" s="133">
        <f>IF(N119="zákl. přenesená",J119,0)</f>
        <v>0</v>
      </c>
      <c r="BH119" s="133">
        <f>IF(N119="sníž. přenesená",J119,0)</f>
        <v>0</v>
      </c>
      <c r="BI119" s="133">
        <f>IF(N119="nulová",J119,0)</f>
        <v>0</v>
      </c>
      <c r="BJ119" s="13" t="s">
        <v>75</v>
      </c>
      <c r="BK119" s="133">
        <f>ROUND(I119*H119,2)</f>
        <v>0</v>
      </c>
      <c r="BL119" s="13" t="s">
        <v>412</v>
      </c>
      <c r="BM119" s="13" t="s">
        <v>566</v>
      </c>
    </row>
    <row r="120" spans="2:65" s="11" customFormat="1" ht="20.85" customHeight="1">
      <c r="B120" s="111"/>
      <c r="D120" s="112" t="s">
        <v>67</v>
      </c>
      <c r="E120" s="121" t="s">
        <v>567</v>
      </c>
      <c r="F120" s="121" t="s">
        <v>568</v>
      </c>
      <c r="J120" s="122">
        <f>BK120</f>
        <v>0</v>
      </c>
      <c r="L120" s="111"/>
      <c r="M120" s="115"/>
      <c r="N120" s="116"/>
      <c r="O120" s="116"/>
      <c r="P120" s="117">
        <f>SUM(P121:P130)</f>
        <v>0</v>
      </c>
      <c r="Q120" s="116"/>
      <c r="R120" s="117">
        <f>SUM(R121:R130)</f>
        <v>0</v>
      </c>
      <c r="S120" s="116"/>
      <c r="T120" s="118">
        <f>SUM(T121:T130)</f>
        <v>0</v>
      </c>
      <c r="AR120" s="112" t="s">
        <v>150</v>
      </c>
      <c r="AT120" s="119" t="s">
        <v>67</v>
      </c>
      <c r="AU120" s="119" t="s">
        <v>77</v>
      </c>
      <c r="AY120" s="112" t="s">
        <v>138</v>
      </c>
      <c r="BK120" s="120">
        <f>SUM(BK121:BK130)</f>
        <v>0</v>
      </c>
    </row>
    <row r="121" spans="2:65" s="1" customFormat="1" ht="16.5" customHeight="1">
      <c r="B121" s="123"/>
      <c r="C121" s="134" t="s">
        <v>7</v>
      </c>
      <c r="D121" s="134" t="s">
        <v>290</v>
      </c>
      <c r="E121" s="135" t="s">
        <v>569</v>
      </c>
      <c r="F121" s="136" t="s">
        <v>570</v>
      </c>
      <c r="G121" s="137" t="s">
        <v>441</v>
      </c>
      <c r="H121" s="138">
        <v>4</v>
      </c>
      <c r="I121" s="139"/>
      <c r="J121" s="139">
        <f t="shared" ref="J121:J130" si="20">ROUND(I121*H121,2)</f>
        <v>0</v>
      </c>
      <c r="K121" s="136" t="s">
        <v>1</v>
      </c>
      <c r="L121" s="140"/>
      <c r="M121" s="141" t="s">
        <v>1</v>
      </c>
      <c r="N121" s="142" t="s">
        <v>39</v>
      </c>
      <c r="O121" s="131">
        <v>0</v>
      </c>
      <c r="P121" s="131">
        <f t="shared" ref="P121:P130" si="21">O121*H121</f>
        <v>0</v>
      </c>
      <c r="Q121" s="131">
        <v>0</v>
      </c>
      <c r="R121" s="131">
        <f t="shared" ref="R121:R130" si="22">Q121*H121</f>
        <v>0</v>
      </c>
      <c r="S121" s="131">
        <v>0</v>
      </c>
      <c r="T121" s="132">
        <f t="shared" ref="T121:T130" si="23">S121*H121</f>
        <v>0</v>
      </c>
      <c r="AR121" s="13" t="s">
        <v>512</v>
      </c>
      <c r="AT121" s="13" t="s">
        <v>290</v>
      </c>
      <c r="AU121" s="13" t="s">
        <v>150</v>
      </c>
      <c r="AY121" s="13" t="s">
        <v>138</v>
      </c>
      <c r="BE121" s="133">
        <f t="shared" ref="BE121:BE130" si="24">IF(N121="základní",J121,0)</f>
        <v>0</v>
      </c>
      <c r="BF121" s="133">
        <f t="shared" ref="BF121:BF130" si="25">IF(N121="snížená",J121,0)</f>
        <v>0</v>
      </c>
      <c r="BG121" s="133">
        <f t="shared" ref="BG121:BG130" si="26">IF(N121="zákl. přenesená",J121,0)</f>
        <v>0</v>
      </c>
      <c r="BH121" s="133">
        <f t="shared" ref="BH121:BH130" si="27">IF(N121="sníž. přenesená",J121,0)</f>
        <v>0</v>
      </c>
      <c r="BI121" s="133">
        <f t="shared" ref="BI121:BI130" si="28">IF(N121="nulová",J121,0)</f>
        <v>0</v>
      </c>
      <c r="BJ121" s="13" t="s">
        <v>75</v>
      </c>
      <c r="BK121" s="133">
        <f t="shared" ref="BK121:BK130" si="29">ROUND(I121*H121,2)</f>
        <v>0</v>
      </c>
      <c r="BL121" s="13" t="s">
        <v>412</v>
      </c>
      <c r="BM121" s="13" t="s">
        <v>571</v>
      </c>
    </row>
    <row r="122" spans="2:65" s="1" customFormat="1" ht="16.5" customHeight="1">
      <c r="B122" s="123"/>
      <c r="C122" s="134" t="s">
        <v>230</v>
      </c>
      <c r="D122" s="134" t="s">
        <v>290</v>
      </c>
      <c r="E122" s="135" t="s">
        <v>572</v>
      </c>
      <c r="F122" s="136" t="s">
        <v>573</v>
      </c>
      <c r="G122" s="137" t="s">
        <v>441</v>
      </c>
      <c r="H122" s="138">
        <v>4</v>
      </c>
      <c r="I122" s="139"/>
      <c r="J122" s="139">
        <f t="shared" si="20"/>
        <v>0</v>
      </c>
      <c r="K122" s="136" t="s">
        <v>1</v>
      </c>
      <c r="L122" s="140"/>
      <c r="M122" s="141" t="s">
        <v>1</v>
      </c>
      <c r="N122" s="142" t="s">
        <v>39</v>
      </c>
      <c r="O122" s="131">
        <v>0</v>
      </c>
      <c r="P122" s="131">
        <f t="shared" si="21"/>
        <v>0</v>
      </c>
      <c r="Q122" s="131">
        <v>0</v>
      </c>
      <c r="R122" s="131">
        <f t="shared" si="22"/>
        <v>0</v>
      </c>
      <c r="S122" s="131">
        <v>0</v>
      </c>
      <c r="T122" s="132">
        <f t="shared" si="23"/>
        <v>0</v>
      </c>
      <c r="AR122" s="13" t="s">
        <v>512</v>
      </c>
      <c r="AT122" s="13" t="s">
        <v>290</v>
      </c>
      <c r="AU122" s="13" t="s">
        <v>150</v>
      </c>
      <c r="AY122" s="13" t="s">
        <v>138</v>
      </c>
      <c r="BE122" s="133">
        <f t="shared" si="24"/>
        <v>0</v>
      </c>
      <c r="BF122" s="133">
        <f t="shared" si="25"/>
        <v>0</v>
      </c>
      <c r="BG122" s="133">
        <f t="shared" si="26"/>
        <v>0</v>
      </c>
      <c r="BH122" s="133">
        <f t="shared" si="27"/>
        <v>0</v>
      </c>
      <c r="BI122" s="133">
        <f t="shared" si="28"/>
        <v>0</v>
      </c>
      <c r="BJ122" s="13" t="s">
        <v>75</v>
      </c>
      <c r="BK122" s="133">
        <f t="shared" si="29"/>
        <v>0</v>
      </c>
      <c r="BL122" s="13" t="s">
        <v>412</v>
      </c>
      <c r="BM122" s="13" t="s">
        <v>574</v>
      </c>
    </row>
    <row r="123" spans="2:65" s="1" customFormat="1" ht="16.5" customHeight="1">
      <c r="B123" s="123"/>
      <c r="C123" s="134" t="s">
        <v>234</v>
      </c>
      <c r="D123" s="134" t="s">
        <v>290</v>
      </c>
      <c r="E123" s="135" t="s">
        <v>575</v>
      </c>
      <c r="F123" s="136" t="s">
        <v>576</v>
      </c>
      <c r="G123" s="137" t="s">
        <v>441</v>
      </c>
      <c r="H123" s="138">
        <v>1</v>
      </c>
      <c r="I123" s="139"/>
      <c r="J123" s="139">
        <f t="shared" si="20"/>
        <v>0</v>
      </c>
      <c r="K123" s="136" t="s">
        <v>1</v>
      </c>
      <c r="L123" s="140"/>
      <c r="M123" s="141" t="s">
        <v>1</v>
      </c>
      <c r="N123" s="142" t="s">
        <v>39</v>
      </c>
      <c r="O123" s="131">
        <v>0</v>
      </c>
      <c r="P123" s="131">
        <f t="shared" si="21"/>
        <v>0</v>
      </c>
      <c r="Q123" s="131">
        <v>0</v>
      </c>
      <c r="R123" s="131">
        <f t="shared" si="22"/>
        <v>0</v>
      </c>
      <c r="S123" s="131">
        <v>0</v>
      </c>
      <c r="T123" s="132">
        <f t="shared" si="23"/>
        <v>0</v>
      </c>
      <c r="AR123" s="13" t="s">
        <v>512</v>
      </c>
      <c r="AT123" s="13" t="s">
        <v>290</v>
      </c>
      <c r="AU123" s="13" t="s">
        <v>150</v>
      </c>
      <c r="AY123" s="13" t="s">
        <v>138</v>
      </c>
      <c r="BE123" s="133">
        <f t="shared" si="24"/>
        <v>0</v>
      </c>
      <c r="BF123" s="133">
        <f t="shared" si="25"/>
        <v>0</v>
      </c>
      <c r="BG123" s="133">
        <f t="shared" si="26"/>
        <v>0</v>
      </c>
      <c r="BH123" s="133">
        <f t="shared" si="27"/>
        <v>0</v>
      </c>
      <c r="BI123" s="133">
        <f t="shared" si="28"/>
        <v>0</v>
      </c>
      <c r="BJ123" s="13" t="s">
        <v>75</v>
      </c>
      <c r="BK123" s="133">
        <f t="shared" si="29"/>
        <v>0</v>
      </c>
      <c r="BL123" s="13" t="s">
        <v>412</v>
      </c>
      <c r="BM123" s="13" t="s">
        <v>577</v>
      </c>
    </row>
    <row r="124" spans="2:65" s="1" customFormat="1" ht="16.5" customHeight="1">
      <c r="B124" s="123"/>
      <c r="C124" s="134" t="s">
        <v>238</v>
      </c>
      <c r="D124" s="134" t="s">
        <v>290</v>
      </c>
      <c r="E124" s="135" t="s">
        <v>578</v>
      </c>
      <c r="F124" s="136" t="s">
        <v>579</v>
      </c>
      <c r="G124" s="137" t="s">
        <v>441</v>
      </c>
      <c r="H124" s="138">
        <v>5</v>
      </c>
      <c r="I124" s="139"/>
      <c r="J124" s="139">
        <f t="shared" si="20"/>
        <v>0</v>
      </c>
      <c r="K124" s="136" t="s">
        <v>1</v>
      </c>
      <c r="L124" s="140"/>
      <c r="M124" s="141" t="s">
        <v>1</v>
      </c>
      <c r="N124" s="142" t="s">
        <v>39</v>
      </c>
      <c r="O124" s="131">
        <v>0</v>
      </c>
      <c r="P124" s="131">
        <f t="shared" si="21"/>
        <v>0</v>
      </c>
      <c r="Q124" s="131">
        <v>0</v>
      </c>
      <c r="R124" s="131">
        <f t="shared" si="22"/>
        <v>0</v>
      </c>
      <c r="S124" s="131">
        <v>0</v>
      </c>
      <c r="T124" s="132">
        <f t="shared" si="23"/>
        <v>0</v>
      </c>
      <c r="AR124" s="13" t="s">
        <v>512</v>
      </c>
      <c r="AT124" s="13" t="s">
        <v>290</v>
      </c>
      <c r="AU124" s="13" t="s">
        <v>150</v>
      </c>
      <c r="AY124" s="13" t="s">
        <v>138</v>
      </c>
      <c r="BE124" s="133">
        <f t="shared" si="24"/>
        <v>0</v>
      </c>
      <c r="BF124" s="133">
        <f t="shared" si="25"/>
        <v>0</v>
      </c>
      <c r="BG124" s="133">
        <f t="shared" si="26"/>
        <v>0</v>
      </c>
      <c r="BH124" s="133">
        <f t="shared" si="27"/>
        <v>0</v>
      </c>
      <c r="BI124" s="133">
        <f t="shared" si="28"/>
        <v>0</v>
      </c>
      <c r="BJ124" s="13" t="s">
        <v>75</v>
      </c>
      <c r="BK124" s="133">
        <f t="shared" si="29"/>
        <v>0</v>
      </c>
      <c r="BL124" s="13" t="s">
        <v>412</v>
      </c>
      <c r="BM124" s="13" t="s">
        <v>580</v>
      </c>
    </row>
    <row r="125" spans="2:65" s="1" customFormat="1" ht="16.5" customHeight="1">
      <c r="B125" s="123"/>
      <c r="C125" s="134" t="s">
        <v>243</v>
      </c>
      <c r="D125" s="134" t="s">
        <v>290</v>
      </c>
      <c r="E125" s="135" t="s">
        <v>581</v>
      </c>
      <c r="F125" s="136" t="s">
        <v>582</v>
      </c>
      <c r="G125" s="137" t="s">
        <v>441</v>
      </c>
      <c r="H125" s="138">
        <v>6</v>
      </c>
      <c r="I125" s="139"/>
      <c r="J125" s="139">
        <f t="shared" si="20"/>
        <v>0</v>
      </c>
      <c r="K125" s="136" t="s">
        <v>1</v>
      </c>
      <c r="L125" s="140"/>
      <c r="M125" s="141" t="s">
        <v>1</v>
      </c>
      <c r="N125" s="142" t="s">
        <v>39</v>
      </c>
      <c r="O125" s="131">
        <v>0</v>
      </c>
      <c r="P125" s="131">
        <f t="shared" si="21"/>
        <v>0</v>
      </c>
      <c r="Q125" s="131">
        <v>0</v>
      </c>
      <c r="R125" s="131">
        <f t="shared" si="22"/>
        <v>0</v>
      </c>
      <c r="S125" s="131">
        <v>0</v>
      </c>
      <c r="T125" s="132">
        <f t="shared" si="23"/>
        <v>0</v>
      </c>
      <c r="AR125" s="13" t="s">
        <v>512</v>
      </c>
      <c r="AT125" s="13" t="s">
        <v>290</v>
      </c>
      <c r="AU125" s="13" t="s">
        <v>150</v>
      </c>
      <c r="AY125" s="13" t="s">
        <v>138</v>
      </c>
      <c r="BE125" s="133">
        <f t="shared" si="24"/>
        <v>0</v>
      </c>
      <c r="BF125" s="133">
        <f t="shared" si="25"/>
        <v>0</v>
      </c>
      <c r="BG125" s="133">
        <f t="shared" si="26"/>
        <v>0</v>
      </c>
      <c r="BH125" s="133">
        <f t="shared" si="27"/>
        <v>0</v>
      </c>
      <c r="BI125" s="133">
        <f t="shared" si="28"/>
        <v>0</v>
      </c>
      <c r="BJ125" s="13" t="s">
        <v>75</v>
      </c>
      <c r="BK125" s="133">
        <f t="shared" si="29"/>
        <v>0</v>
      </c>
      <c r="BL125" s="13" t="s">
        <v>412</v>
      </c>
      <c r="BM125" s="13" t="s">
        <v>583</v>
      </c>
    </row>
    <row r="126" spans="2:65" s="1" customFormat="1" ht="16.5" customHeight="1">
      <c r="B126" s="123"/>
      <c r="C126" s="134" t="s">
        <v>247</v>
      </c>
      <c r="D126" s="134" t="s">
        <v>290</v>
      </c>
      <c r="E126" s="135" t="s">
        <v>584</v>
      </c>
      <c r="F126" s="136" t="s">
        <v>585</v>
      </c>
      <c r="G126" s="137" t="s">
        <v>441</v>
      </c>
      <c r="H126" s="138">
        <v>3</v>
      </c>
      <c r="I126" s="139"/>
      <c r="J126" s="139">
        <f t="shared" si="20"/>
        <v>0</v>
      </c>
      <c r="K126" s="136" t="s">
        <v>1</v>
      </c>
      <c r="L126" s="140"/>
      <c r="M126" s="141" t="s">
        <v>1</v>
      </c>
      <c r="N126" s="142" t="s">
        <v>39</v>
      </c>
      <c r="O126" s="131">
        <v>0</v>
      </c>
      <c r="P126" s="131">
        <f t="shared" si="21"/>
        <v>0</v>
      </c>
      <c r="Q126" s="131">
        <v>0</v>
      </c>
      <c r="R126" s="131">
        <f t="shared" si="22"/>
        <v>0</v>
      </c>
      <c r="S126" s="131">
        <v>0</v>
      </c>
      <c r="T126" s="132">
        <f t="shared" si="23"/>
        <v>0</v>
      </c>
      <c r="AR126" s="13" t="s">
        <v>512</v>
      </c>
      <c r="AT126" s="13" t="s">
        <v>290</v>
      </c>
      <c r="AU126" s="13" t="s">
        <v>150</v>
      </c>
      <c r="AY126" s="13" t="s">
        <v>138</v>
      </c>
      <c r="BE126" s="133">
        <f t="shared" si="24"/>
        <v>0</v>
      </c>
      <c r="BF126" s="133">
        <f t="shared" si="25"/>
        <v>0</v>
      </c>
      <c r="BG126" s="133">
        <f t="shared" si="26"/>
        <v>0</v>
      </c>
      <c r="BH126" s="133">
        <f t="shared" si="27"/>
        <v>0</v>
      </c>
      <c r="BI126" s="133">
        <f t="shared" si="28"/>
        <v>0</v>
      </c>
      <c r="BJ126" s="13" t="s">
        <v>75</v>
      </c>
      <c r="BK126" s="133">
        <f t="shared" si="29"/>
        <v>0</v>
      </c>
      <c r="BL126" s="13" t="s">
        <v>412</v>
      </c>
      <c r="BM126" s="13" t="s">
        <v>586</v>
      </c>
    </row>
    <row r="127" spans="2:65" s="1" customFormat="1" ht="16.5" customHeight="1">
      <c r="B127" s="123"/>
      <c r="C127" s="134" t="s">
        <v>251</v>
      </c>
      <c r="D127" s="134" t="s">
        <v>290</v>
      </c>
      <c r="E127" s="135" t="s">
        <v>587</v>
      </c>
      <c r="F127" s="136" t="s">
        <v>588</v>
      </c>
      <c r="G127" s="137" t="s">
        <v>441</v>
      </c>
      <c r="H127" s="138">
        <v>7</v>
      </c>
      <c r="I127" s="139"/>
      <c r="J127" s="139">
        <f t="shared" si="20"/>
        <v>0</v>
      </c>
      <c r="K127" s="136" t="s">
        <v>1</v>
      </c>
      <c r="L127" s="140"/>
      <c r="M127" s="141" t="s">
        <v>1</v>
      </c>
      <c r="N127" s="142" t="s">
        <v>39</v>
      </c>
      <c r="O127" s="131">
        <v>0</v>
      </c>
      <c r="P127" s="131">
        <f t="shared" si="21"/>
        <v>0</v>
      </c>
      <c r="Q127" s="131">
        <v>0</v>
      </c>
      <c r="R127" s="131">
        <f t="shared" si="22"/>
        <v>0</v>
      </c>
      <c r="S127" s="131">
        <v>0</v>
      </c>
      <c r="T127" s="132">
        <f t="shared" si="23"/>
        <v>0</v>
      </c>
      <c r="AR127" s="13" t="s">
        <v>512</v>
      </c>
      <c r="AT127" s="13" t="s">
        <v>290</v>
      </c>
      <c r="AU127" s="13" t="s">
        <v>150</v>
      </c>
      <c r="AY127" s="13" t="s">
        <v>138</v>
      </c>
      <c r="BE127" s="133">
        <f t="shared" si="24"/>
        <v>0</v>
      </c>
      <c r="BF127" s="133">
        <f t="shared" si="25"/>
        <v>0</v>
      </c>
      <c r="BG127" s="133">
        <f t="shared" si="26"/>
        <v>0</v>
      </c>
      <c r="BH127" s="133">
        <f t="shared" si="27"/>
        <v>0</v>
      </c>
      <c r="BI127" s="133">
        <f t="shared" si="28"/>
        <v>0</v>
      </c>
      <c r="BJ127" s="13" t="s">
        <v>75</v>
      </c>
      <c r="BK127" s="133">
        <f t="shared" si="29"/>
        <v>0</v>
      </c>
      <c r="BL127" s="13" t="s">
        <v>412</v>
      </c>
      <c r="BM127" s="13" t="s">
        <v>589</v>
      </c>
    </row>
    <row r="128" spans="2:65" s="1" customFormat="1" ht="16.5" customHeight="1">
      <c r="B128" s="123"/>
      <c r="C128" s="134" t="s">
        <v>256</v>
      </c>
      <c r="D128" s="134" t="s">
        <v>290</v>
      </c>
      <c r="E128" s="135" t="s">
        <v>581</v>
      </c>
      <c r="F128" s="136" t="s">
        <v>582</v>
      </c>
      <c r="G128" s="137" t="s">
        <v>441</v>
      </c>
      <c r="H128" s="138">
        <v>10</v>
      </c>
      <c r="I128" s="139"/>
      <c r="J128" s="139">
        <f t="shared" si="20"/>
        <v>0</v>
      </c>
      <c r="K128" s="136" t="s">
        <v>1</v>
      </c>
      <c r="L128" s="140"/>
      <c r="M128" s="141" t="s">
        <v>1</v>
      </c>
      <c r="N128" s="142" t="s">
        <v>39</v>
      </c>
      <c r="O128" s="131">
        <v>0</v>
      </c>
      <c r="P128" s="131">
        <f t="shared" si="21"/>
        <v>0</v>
      </c>
      <c r="Q128" s="131">
        <v>0</v>
      </c>
      <c r="R128" s="131">
        <f t="shared" si="22"/>
        <v>0</v>
      </c>
      <c r="S128" s="131">
        <v>0</v>
      </c>
      <c r="T128" s="132">
        <f t="shared" si="23"/>
        <v>0</v>
      </c>
      <c r="AR128" s="13" t="s">
        <v>512</v>
      </c>
      <c r="AT128" s="13" t="s">
        <v>290</v>
      </c>
      <c r="AU128" s="13" t="s">
        <v>150</v>
      </c>
      <c r="AY128" s="13" t="s">
        <v>138</v>
      </c>
      <c r="BE128" s="133">
        <f t="shared" si="24"/>
        <v>0</v>
      </c>
      <c r="BF128" s="133">
        <f t="shared" si="25"/>
        <v>0</v>
      </c>
      <c r="BG128" s="133">
        <f t="shared" si="26"/>
        <v>0</v>
      </c>
      <c r="BH128" s="133">
        <f t="shared" si="27"/>
        <v>0</v>
      </c>
      <c r="BI128" s="133">
        <f t="shared" si="28"/>
        <v>0</v>
      </c>
      <c r="BJ128" s="13" t="s">
        <v>75</v>
      </c>
      <c r="BK128" s="133">
        <f t="shared" si="29"/>
        <v>0</v>
      </c>
      <c r="BL128" s="13" t="s">
        <v>412</v>
      </c>
      <c r="BM128" s="13" t="s">
        <v>590</v>
      </c>
    </row>
    <row r="129" spans="2:65" s="1" customFormat="1" ht="16.5" customHeight="1">
      <c r="B129" s="123"/>
      <c r="C129" s="134" t="s">
        <v>260</v>
      </c>
      <c r="D129" s="134" t="s">
        <v>290</v>
      </c>
      <c r="E129" s="135" t="s">
        <v>591</v>
      </c>
      <c r="F129" s="136" t="s">
        <v>592</v>
      </c>
      <c r="G129" s="137" t="s">
        <v>441</v>
      </c>
      <c r="H129" s="138">
        <v>8</v>
      </c>
      <c r="I129" s="139"/>
      <c r="J129" s="139">
        <f t="shared" si="20"/>
        <v>0</v>
      </c>
      <c r="K129" s="136" t="s">
        <v>1</v>
      </c>
      <c r="L129" s="140"/>
      <c r="M129" s="141" t="s">
        <v>1</v>
      </c>
      <c r="N129" s="142" t="s">
        <v>39</v>
      </c>
      <c r="O129" s="131">
        <v>0</v>
      </c>
      <c r="P129" s="131">
        <f t="shared" si="21"/>
        <v>0</v>
      </c>
      <c r="Q129" s="131">
        <v>0</v>
      </c>
      <c r="R129" s="131">
        <f t="shared" si="22"/>
        <v>0</v>
      </c>
      <c r="S129" s="131">
        <v>0</v>
      </c>
      <c r="T129" s="132">
        <f t="shared" si="23"/>
        <v>0</v>
      </c>
      <c r="AR129" s="13" t="s">
        <v>512</v>
      </c>
      <c r="AT129" s="13" t="s">
        <v>290</v>
      </c>
      <c r="AU129" s="13" t="s">
        <v>150</v>
      </c>
      <c r="AY129" s="13" t="s">
        <v>138</v>
      </c>
      <c r="BE129" s="133">
        <f t="shared" si="24"/>
        <v>0</v>
      </c>
      <c r="BF129" s="133">
        <f t="shared" si="25"/>
        <v>0</v>
      </c>
      <c r="BG129" s="133">
        <f t="shared" si="26"/>
        <v>0</v>
      </c>
      <c r="BH129" s="133">
        <f t="shared" si="27"/>
        <v>0</v>
      </c>
      <c r="BI129" s="133">
        <f t="shared" si="28"/>
        <v>0</v>
      </c>
      <c r="BJ129" s="13" t="s">
        <v>75</v>
      </c>
      <c r="BK129" s="133">
        <f t="shared" si="29"/>
        <v>0</v>
      </c>
      <c r="BL129" s="13" t="s">
        <v>412</v>
      </c>
      <c r="BM129" s="13" t="s">
        <v>593</v>
      </c>
    </row>
    <row r="130" spans="2:65" s="1" customFormat="1" ht="16.5" customHeight="1">
      <c r="B130" s="123"/>
      <c r="C130" s="134" t="s">
        <v>264</v>
      </c>
      <c r="D130" s="134" t="s">
        <v>290</v>
      </c>
      <c r="E130" s="135" t="s">
        <v>594</v>
      </c>
      <c r="F130" s="136" t="s">
        <v>595</v>
      </c>
      <c r="G130" s="137" t="s">
        <v>441</v>
      </c>
      <c r="H130" s="138">
        <v>8</v>
      </c>
      <c r="I130" s="139"/>
      <c r="J130" s="139">
        <f t="shared" si="20"/>
        <v>0</v>
      </c>
      <c r="K130" s="136" t="s">
        <v>1</v>
      </c>
      <c r="L130" s="140"/>
      <c r="M130" s="141" t="s">
        <v>1</v>
      </c>
      <c r="N130" s="142" t="s">
        <v>39</v>
      </c>
      <c r="O130" s="131">
        <v>0</v>
      </c>
      <c r="P130" s="131">
        <f t="shared" si="21"/>
        <v>0</v>
      </c>
      <c r="Q130" s="131">
        <v>0</v>
      </c>
      <c r="R130" s="131">
        <f t="shared" si="22"/>
        <v>0</v>
      </c>
      <c r="S130" s="131">
        <v>0</v>
      </c>
      <c r="T130" s="132">
        <f t="shared" si="23"/>
        <v>0</v>
      </c>
      <c r="AR130" s="13" t="s">
        <v>512</v>
      </c>
      <c r="AT130" s="13" t="s">
        <v>290</v>
      </c>
      <c r="AU130" s="13" t="s">
        <v>150</v>
      </c>
      <c r="AY130" s="13" t="s">
        <v>138</v>
      </c>
      <c r="BE130" s="133">
        <f t="shared" si="24"/>
        <v>0</v>
      </c>
      <c r="BF130" s="133">
        <f t="shared" si="25"/>
        <v>0</v>
      </c>
      <c r="BG130" s="133">
        <f t="shared" si="26"/>
        <v>0</v>
      </c>
      <c r="BH130" s="133">
        <f t="shared" si="27"/>
        <v>0</v>
      </c>
      <c r="BI130" s="133">
        <f t="shared" si="28"/>
        <v>0</v>
      </c>
      <c r="BJ130" s="13" t="s">
        <v>75</v>
      </c>
      <c r="BK130" s="133">
        <f t="shared" si="29"/>
        <v>0</v>
      </c>
      <c r="BL130" s="13" t="s">
        <v>412</v>
      </c>
      <c r="BM130" s="13" t="s">
        <v>596</v>
      </c>
    </row>
    <row r="131" spans="2:65" s="11" customFormat="1" ht="22.9" customHeight="1">
      <c r="B131" s="111"/>
      <c r="D131" s="112" t="s">
        <v>67</v>
      </c>
      <c r="E131" s="121" t="s">
        <v>597</v>
      </c>
      <c r="F131" s="121" t="s">
        <v>598</v>
      </c>
      <c r="J131" s="122">
        <f>BK131</f>
        <v>0</v>
      </c>
      <c r="L131" s="111"/>
      <c r="M131" s="115"/>
      <c r="N131" s="116"/>
      <c r="O131" s="116"/>
      <c r="P131" s="117">
        <f>SUM(P132:P136)</f>
        <v>0</v>
      </c>
      <c r="Q131" s="116"/>
      <c r="R131" s="117">
        <f>SUM(R132:R136)</f>
        <v>0</v>
      </c>
      <c r="S131" s="116"/>
      <c r="T131" s="118">
        <f>SUM(T132:T136)</f>
        <v>0</v>
      </c>
      <c r="AR131" s="112" t="s">
        <v>150</v>
      </c>
      <c r="AT131" s="119" t="s">
        <v>67</v>
      </c>
      <c r="AU131" s="119" t="s">
        <v>75</v>
      </c>
      <c r="AY131" s="112" t="s">
        <v>138</v>
      </c>
      <c r="BK131" s="120">
        <f>SUM(BK132:BK136)</f>
        <v>0</v>
      </c>
    </row>
    <row r="132" spans="2:65" s="1" customFormat="1" ht="16.5" customHeight="1">
      <c r="B132" s="123"/>
      <c r="C132" s="124" t="s">
        <v>268</v>
      </c>
      <c r="D132" s="124" t="s">
        <v>140</v>
      </c>
      <c r="E132" s="125" t="s">
        <v>599</v>
      </c>
      <c r="F132" s="126" t="s">
        <v>600</v>
      </c>
      <c r="G132" s="127" t="s">
        <v>441</v>
      </c>
      <c r="H132" s="128">
        <v>4</v>
      </c>
      <c r="I132" s="129"/>
      <c r="J132" s="129">
        <f>ROUND(I132*H132,2)</f>
        <v>0</v>
      </c>
      <c r="K132" s="126" t="s">
        <v>1</v>
      </c>
      <c r="L132" s="24"/>
      <c r="M132" s="44" t="s">
        <v>1</v>
      </c>
      <c r="N132" s="130" t="s">
        <v>39</v>
      </c>
      <c r="O132" s="131">
        <v>0</v>
      </c>
      <c r="P132" s="131">
        <f>O132*H132</f>
        <v>0</v>
      </c>
      <c r="Q132" s="131">
        <v>0</v>
      </c>
      <c r="R132" s="131">
        <f>Q132*H132</f>
        <v>0</v>
      </c>
      <c r="S132" s="131">
        <v>0</v>
      </c>
      <c r="T132" s="132">
        <f>S132*H132</f>
        <v>0</v>
      </c>
      <c r="AR132" s="13" t="s">
        <v>412</v>
      </c>
      <c r="AT132" s="13" t="s">
        <v>140</v>
      </c>
      <c r="AU132" s="13" t="s">
        <v>77</v>
      </c>
      <c r="AY132" s="13" t="s">
        <v>138</v>
      </c>
      <c r="BE132" s="133">
        <f>IF(N132="základní",J132,0)</f>
        <v>0</v>
      </c>
      <c r="BF132" s="133">
        <f>IF(N132="snížená",J132,0)</f>
        <v>0</v>
      </c>
      <c r="BG132" s="133">
        <f>IF(N132="zákl. přenesená",J132,0)</f>
        <v>0</v>
      </c>
      <c r="BH132" s="133">
        <f>IF(N132="sníž. přenesená",J132,0)</f>
        <v>0</v>
      </c>
      <c r="BI132" s="133">
        <f>IF(N132="nulová",J132,0)</f>
        <v>0</v>
      </c>
      <c r="BJ132" s="13" t="s">
        <v>75</v>
      </c>
      <c r="BK132" s="133">
        <f>ROUND(I132*H132,2)</f>
        <v>0</v>
      </c>
      <c r="BL132" s="13" t="s">
        <v>412</v>
      </c>
      <c r="BM132" s="13" t="s">
        <v>601</v>
      </c>
    </row>
    <row r="133" spans="2:65" s="1" customFormat="1" ht="16.5" customHeight="1">
      <c r="B133" s="123"/>
      <c r="C133" s="124" t="s">
        <v>272</v>
      </c>
      <c r="D133" s="124" t="s">
        <v>140</v>
      </c>
      <c r="E133" s="125" t="s">
        <v>602</v>
      </c>
      <c r="F133" s="126" t="s">
        <v>603</v>
      </c>
      <c r="G133" s="127" t="s">
        <v>441</v>
      </c>
      <c r="H133" s="128">
        <v>2</v>
      </c>
      <c r="I133" s="129"/>
      <c r="J133" s="129">
        <f>ROUND(I133*H133,2)</f>
        <v>0</v>
      </c>
      <c r="K133" s="126" t="s">
        <v>1</v>
      </c>
      <c r="L133" s="24"/>
      <c r="M133" s="44" t="s">
        <v>1</v>
      </c>
      <c r="N133" s="130" t="s">
        <v>39</v>
      </c>
      <c r="O133" s="131">
        <v>0</v>
      </c>
      <c r="P133" s="131">
        <f>O133*H133</f>
        <v>0</v>
      </c>
      <c r="Q133" s="131">
        <v>0</v>
      </c>
      <c r="R133" s="131">
        <f>Q133*H133</f>
        <v>0</v>
      </c>
      <c r="S133" s="131">
        <v>0</v>
      </c>
      <c r="T133" s="132">
        <f>S133*H133</f>
        <v>0</v>
      </c>
      <c r="AR133" s="13" t="s">
        <v>412</v>
      </c>
      <c r="AT133" s="13" t="s">
        <v>140</v>
      </c>
      <c r="AU133" s="13" t="s">
        <v>77</v>
      </c>
      <c r="AY133" s="13" t="s">
        <v>138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3" t="s">
        <v>75</v>
      </c>
      <c r="BK133" s="133">
        <f>ROUND(I133*H133,2)</f>
        <v>0</v>
      </c>
      <c r="BL133" s="13" t="s">
        <v>412</v>
      </c>
      <c r="BM133" s="13" t="s">
        <v>604</v>
      </c>
    </row>
    <row r="134" spans="2:65" s="1" customFormat="1" ht="16.5" customHeight="1">
      <c r="B134" s="123"/>
      <c r="C134" s="124" t="s">
        <v>276</v>
      </c>
      <c r="D134" s="124" t="s">
        <v>140</v>
      </c>
      <c r="E134" s="125" t="s">
        <v>605</v>
      </c>
      <c r="F134" s="126" t="s">
        <v>606</v>
      </c>
      <c r="G134" s="127" t="s">
        <v>1</v>
      </c>
      <c r="H134" s="128">
        <v>2</v>
      </c>
      <c r="I134" s="129"/>
      <c r="J134" s="129">
        <f>ROUND(I134*H134,2)</f>
        <v>0</v>
      </c>
      <c r="K134" s="126" t="s">
        <v>1</v>
      </c>
      <c r="L134" s="24"/>
      <c r="M134" s="44" t="s">
        <v>1</v>
      </c>
      <c r="N134" s="130" t="s">
        <v>39</v>
      </c>
      <c r="O134" s="131">
        <v>0</v>
      </c>
      <c r="P134" s="131">
        <f>O134*H134</f>
        <v>0</v>
      </c>
      <c r="Q134" s="131">
        <v>0</v>
      </c>
      <c r="R134" s="131">
        <f>Q134*H134</f>
        <v>0</v>
      </c>
      <c r="S134" s="131">
        <v>0</v>
      </c>
      <c r="T134" s="132">
        <f>S134*H134</f>
        <v>0</v>
      </c>
      <c r="AR134" s="13" t="s">
        <v>412</v>
      </c>
      <c r="AT134" s="13" t="s">
        <v>140</v>
      </c>
      <c r="AU134" s="13" t="s">
        <v>77</v>
      </c>
      <c r="AY134" s="13" t="s">
        <v>138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3" t="s">
        <v>75</v>
      </c>
      <c r="BK134" s="133">
        <f>ROUND(I134*H134,2)</f>
        <v>0</v>
      </c>
      <c r="BL134" s="13" t="s">
        <v>412</v>
      </c>
      <c r="BM134" s="13" t="s">
        <v>607</v>
      </c>
    </row>
    <row r="135" spans="2:65" s="1" customFormat="1" ht="16.5" customHeight="1">
      <c r="B135" s="123"/>
      <c r="C135" s="124" t="s">
        <v>280</v>
      </c>
      <c r="D135" s="124" t="s">
        <v>140</v>
      </c>
      <c r="E135" s="125" t="s">
        <v>608</v>
      </c>
      <c r="F135" s="126" t="s">
        <v>609</v>
      </c>
      <c r="G135" s="127" t="s">
        <v>441</v>
      </c>
      <c r="H135" s="128">
        <v>4</v>
      </c>
      <c r="I135" s="129"/>
      <c r="J135" s="129">
        <f>ROUND(I135*H135,2)</f>
        <v>0</v>
      </c>
      <c r="K135" s="126" t="s">
        <v>1</v>
      </c>
      <c r="L135" s="24"/>
      <c r="M135" s="44" t="s">
        <v>1</v>
      </c>
      <c r="N135" s="130" t="s">
        <v>39</v>
      </c>
      <c r="O135" s="131">
        <v>0</v>
      </c>
      <c r="P135" s="131">
        <f>O135*H135</f>
        <v>0</v>
      </c>
      <c r="Q135" s="131">
        <v>0</v>
      </c>
      <c r="R135" s="131">
        <f>Q135*H135</f>
        <v>0</v>
      </c>
      <c r="S135" s="131">
        <v>0</v>
      </c>
      <c r="T135" s="132">
        <f>S135*H135</f>
        <v>0</v>
      </c>
      <c r="AR135" s="13" t="s">
        <v>412</v>
      </c>
      <c r="AT135" s="13" t="s">
        <v>140</v>
      </c>
      <c r="AU135" s="13" t="s">
        <v>77</v>
      </c>
      <c r="AY135" s="13" t="s">
        <v>138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13" t="s">
        <v>75</v>
      </c>
      <c r="BK135" s="133">
        <f>ROUND(I135*H135,2)</f>
        <v>0</v>
      </c>
      <c r="BL135" s="13" t="s">
        <v>412</v>
      </c>
      <c r="BM135" s="13" t="s">
        <v>610</v>
      </c>
    </row>
    <row r="136" spans="2:65" s="1" customFormat="1" ht="16.5" customHeight="1">
      <c r="B136" s="123"/>
      <c r="C136" s="124" t="s">
        <v>284</v>
      </c>
      <c r="D136" s="124" t="s">
        <v>140</v>
      </c>
      <c r="E136" s="125" t="s">
        <v>611</v>
      </c>
      <c r="F136" s="126" t="s">
        <v>612</v>
      </c>
      <c r="G136" s="127" t="s">
        <v>331</v>
      </c>
      <c r="H136" s="128">
        <v>81</v>
      </c>
      <c r="I136" s="129"/>
      <c r="J136" s="129">
        <f>ROUND(I136*H136,2)</f>
        <v>0</v>
      </c>
      <c r="K136" s="126" t="s">
        <v>1</v>
      </c>
      <c r="L136" s="24"/>
      <c r="M136" s="143" t="s">
        <v>1</v>
      </c>
      <c r="N136" s="144" t="s">
        <v>39</v>
      </c>
      <c r="O136" s="145">
        <v>0</v>
      </c>
      <c r="P136" s="145">
        <f>O136*H136</f>
        <v>0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AR136" s="13" t="s">
        <v>412</v>
      </c>
      <c r="AT136" s="13" t="s">
        <v>140</v>
      </c>
      <c r="AU136" s="13" t="s">
        <v>77</v>
      </c>
      <c r="AY136" s="13" t="s">
        <v>138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13" t="s">
        <v>75</v>
      </c>
      <c r="BK136" s="133">
        <f>ROUND(I136*H136,2)</f>
        <v>0</v>
      </c>
      <c r="BL136" s="13" t="s">
        <v>412</v>
      </c>
      <c r="BM136" s="13" t="s">
        <v>613</v>
      </c>
    </row>
    <row r="137" spans="2:65" s="1" customFormat="1" ht="6.95" customHeight="1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24"/>
    </row>
  </sheetData>
  <autoFilter ref="C92:K136" xr:uid="{00000000-0009-0000-0000-000002000000}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31"/>
  <sheetViews>
    <sheetView showGridLines="0" workbookViewId="0">
      <selection activeCell="E26" sqref="E2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1"/>
    </row>
    <row r="2" spans="1:46" ht="36.950000000000003" customHeight="1">
      <c r="L2" s="161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88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1:46" ht="24.95" customHeight="1">
      <c r="B4" s="16"/>
      <c r="D4" s="17" t="s">
        <v>97</v>
      </c>
      <c r="L4" s="16"/>
      <c r="M4" s="18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1" t="s">
        <v>14</v>
      </c>
      <c r="L6" s="16"/>
    </row>
    <row r="7" spans="1:46" ht="16.5" customHeight="1">
      <c r="B7" s="16"/>
      <c r="E7" s="185" t="str">
        <f>'Rekapitulace stavby'!K6</f>
        <v>Modernizace farmy - Prima Agri PT a.s.  -  Novostavba OMD</v>
      </c>
      <c r="F7" s="186"/>
      <c r="G7" s="186"/>
      <c r="H7" s="186"/>
      <c r="L7" s="16"/>
    </row>
    <row r="8" spans="1:46" ht="12" customHeight="1">
      <c r="B8" s="16"/>
      <c r="D8" s="21" t="s">
        <v>98</v>
      </c>
      <c r="L8" s="16"/>
    </row>
    <row r="9" spans="1:46" s="1" customFormat="1" ht="16.5" customHeight="1">
      <c r="B9" s="24"/>
      <c r="E9" s="185" t="s">
        <v>99</v>
      </c>
      <c r="F9" s="179"/>
      <c r="G9" s="179"/>
      <c r="H9" s="179"/>
      <c r="L9" s="24"/>
    </row>
    <row r="10" spans="1:46" s="1" customFormat="1" ht="12" customHeight="1">
      <c r="B10" s="24"/>
      <c r="D10" s="21" t="s">
        <v>100</v>
      </c>
      <c r="L10" s="24"/>
    </row>
    <row r="11" spans="1:46" s="1" customFormat="1" ht="36.950000000000003" customHeight="1">
      <c r="B11" s="24"/>
      <c r="E11" s="173" t="s">
        <v>614</v>
      </c>
      <c r="F11" s="179"/>
      <c r="G11" s="179"/>
      <c r="H11" s="179"/>
      <c r="L11" s="24"/>
    </row>
    <row r="12" spans="1:46" s="1" customFormat="1">
      <c r="B12" s="24"/>
      <c r="L12" s="24"/>
    </row>
    <row r="13" spans="1:46" s="1" customFormat="1" ht="12" customHeight="1">
      <c r="B13" s="24"/>
      <c r="D13" s="21" t="s">
        <v>16</v>
      </c>
      <c r="F13" s="13" t="s">
        <v>1</v>
      </c>
      <c r="I13" s="21" t="s">
        <v>17</v>
      </c>
      <c r="J13" s="13" t="s">
        <v>1</v>
      </c>
      <c r="L13" s="24"/>
    </row>
    <row r="14" spans="1:46" s="1" customFormat="1" ht="12" customHeight="1">
      <c r="B14" s="24"/>
      <c r="D14" s="21" t="s">
        <v>18</v>
      </c>
      <c r="F14" s="13" t="s">
        <v>19</v>
      </c>
      <c r="I14" s="21" t="s">
        <v>20</v>
      </c>
      <c r="J14" s="41"/>
      <c r="L14" s="24"/>
    </row>
    <row r="15" spans="1:46" s="1" customFormat="1" ht="10.9" customHeight="1">
      <c r="B15" s="24"/>
      <c r="L15" s="24"/>
    </row>
    <row r="16" spans="1:46" s="1" customFormat="1" ht="12" customHeight="1">
      <c r="B16" s="24"/>
      <c r="D16" s="21" t="s">
        <v>22</v>
      </c>
      <c r="I16" s="21" t="s">
        <v>23</v>
      </c>
      <c r="J16" s="13" t="s">
        <v>24</v>
      </c>
      <c r="L16" s="24"/>
    </row>
    <row r="17" spans="2:12" s="1" customFormat="1" ht="18" customHeight="1">
      <c r="B17" s="24"/>
      <c r="E17" s="13" t="s">
        <v>25</v>
      </c>
      <c r="I17" s="21" t="s">
        <v>26</v>
      </c>
      <c r="J17" s="13" t="s">
        <v>27</v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28</v>
      </c>
      <c r="I19" s="21" t="s">
        <v>23</v>
      </c>
      <c r="J19" s="13" t="str">
        <f>'Rekapitulace stavby'!AN13</f>
        <v/>
      </c>
      <c r="L19" s="24"/>
    </row>
    <row r="20" spans="2:12" s="1" customFormat="1" ht="18" customHeight="1">
      <c r="B20" s="24"/>
      <c r="E20" s="155" t="str">
        <f>'Rekapitulace stavby'!E14</f>
        <v xml:space="preserve"> </v>
      </c>
      <c r="F20" s="155"/>
      <c r="G20" s="155"/>
      <c r="H20" s="155"/>
      <c r="I20" s="21" t="s">
        <v>26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30</v>
      </c>
      <c r="I22" s="21" t="s">
        <v>23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 xml:space="preserve"> </v>
      </c>
      <c r="I23" s="21" t="s">
        <v>26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32</v>
      </c>
      <c r="I25" s="21" t="s">
        <v>23</v>
      </c>
      <c r="J25" s="13" t="s">
        <v>1</v>
      </c>
      <c r="L25" s="24"/>
    </row>
    <row r="26" spans="2:12" s="1" customFormat="1" ht="18" customHeight="1">
      <c r="B26" s="24"/>
      <c r="E26" s="13"/>
      <c r="I26" s="21" t="s">
        <v>26</v>
      </c>
      <c r="J26" s="13" t="s">
        <v>1</v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33</v>
      </c>
      <c r="L28" s="24"/>
    </row>
    <row r="29" spans="2:12" s="7" customFormat="1" ht="16.5" customHeight="1">
      <c r="B29" s="82"/>
      <c r="E29" s="162" t="s">
        <v>1</v>
      </c>
      <c r="F29" s="162"/>
      <c r="G29" s="162"/>
      <c r="H29" s="162"/>
      <c r="L29" s="82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3" t="s">
        <v>34</v>
      </c>
      <c r="J32" s="56">
        <f>ROUND(J87, 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36</v>
      </c>
      <c r="I34" s="27" t="s">
        <v>35</v>
      </c>
      <c r="J34" s="27" t="s">
        <v>37</v>
      </c>
      <c r="L34" s="24"/>
    </row>
    <row r="35" spans="2:12" s="1" customFormat="1" ht="14.45" customHeight="1">
      <c r="B35" s="24"/>
      <c r="D35" s="21" t="s">
        <v>38</v>
      </c>
      <c r="E35" s="21" t="s">
        <v>39</v>
      </c>
      <c r="F35" s="84">
        <f>ROUND((SUM(BE87:BE130)),  2)</f>
        <v>0</v>
      </c>
      <c r="I35" s="29">
        <v>0.21</v>
      </c>
      <c r="J35" s="84">
        <f>ROUND(((SUM(BE87:BE130))*I35),  2)</f>
        <v>0</v>
      </c>
      <c r="L35" s="24"/>
    </row>
    <row r="36" spans="2:12" s="1" customFormat="1" ht="14.45" customHeight="1">
      <c r="B36" s="24"/>
      <c r="E36" s="21" t="s">
        <v>40</v>
      </c>
      <c r="F36" s="84">
        <f>ROUND((SUM(BF87:BF130)),  2)</f>
        <v>0</v>
      </c>
      <c r="I36" s="29">
        <v>0.15</v>
      </c>
      <c r="J36" s="84">
        <f>ROUND(((SUM(BF87:BF130))*I36),  2)</f>
        <v>0</v>
      </c>
      <c r="L36" s="24"/>
    </row>
    <row r="37" spans="2:12" s="1" customFormat="1" ht="14.45" hidden="1" customHeight="1">
      <c r="B37" s="24"/>
      <c r="E37" s="21" t="s">
        <v>41</v>
      </c>
      <c r="F37" s="84">
        <f>ROUND((SUM(BG87:BG130)),  2)</f>
        <v>0</v>
      </c>
      <c r="I37" s="29">
        <v>0.21</v>
      </c>
      <c r="J37" s="84">
        <f>0</f>
        <v>0</v>
      </c>
      <c r="L37" s="24"/>
    </row>
    <row r="38" spans="2:12" s="1" customFormat="1" ht="14.45" hidden="1" customHeight="1">
      <c r="B38" s="24"/>
      <c r="E38" s="21" t="s">
        <v>42</v>
      </c>
      <c r="F38" s="84">
        <f>ROUND((SUM(BH87:BH130)),  2)</f>
        <v>0</v>
      </c>
      <c r="I38" s="29">
        <v>0.15</v>
      </c>
      <c r="J38" s="84">
        <f>0</f>
        <v>0</v>
      </c>
      <c r="L38" s="24"/>
    </row>
    <row r="39" spans="2:12" s="1" customFormat="1" ht="14.45" hidden="1" customHeight="1">
      <c r="B39" s="24"/>
      <c r="E39" s="21" t="s">
        <v>43</v>
      </c>
      <c r="F39" s="84">
        <f>ROUND((SUM(BI87:BI130)),  2)</f>
        <v>0</v>
      </c>
      <c r="I39" s="29">
        <v>0</v>
      </c>
      <c r="J39" s="84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5"/>
      <c r="D41" s="86" t="s">
        <v>44</v>
      </c>
      <c r="E41" s="47"/>
      <c r="F41" s="47"/>
      <c r="G41" s="87" t="s">
        <v>45</v>
      </c>
      <c r="H41" s="88" t="s">
        <v>46</v>
      </c>
      <c r="I41" s="47"/>
      <c r="J41" s="89">
        <f>SUM(J32:J39)</f>
        <v>0</v>
      </c>
      <c r="K41" s="90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102</v>
      </c>
      <c r="L47" s="24"/>
    </row>
    <row r="48" spans="2:12" s="1" customFormat="1" ht="6.95" customHeight="1">
      <c r="B48" s="24"/>
      <c r="L48" s="24"/>
    </row>
    <row r="49" spans="2:47" s="1" customFormat="1" ht="12" customHeight="1">
      <c r="B49" s="24"/>
      <c r="C49" s="21" t="s">
        <v>14</v>
      </c>
      <c r="L49" s="24"/>
    </row>
    <row r="50" spans="2:47" s="1" customFormat="1" ht="16.5" customHeight="1">
      <c r="B50" s="24"/>
      <c r="E50" s="185" t="str">
        <f>E7</f>
        <v>Modernizace farmy - Prima Agri PT a.s.  -  Novostavba OMD</v>
      </c>
      <c r="F50" s="186"/>
      <c r="G50" s="186"/>
      <c r="H50" s="186"/>
      <c r="L50" s="24"/>
    </row>
    <row r="51" spans="2:47" ht="12" customHeight="1">
      <c r="B51" s="16"/>
      <c r="C51" s="21" t="s">
        <v>98</v>
      </c>
      <c r="L51" s="16"/>
    </row>
    <row r="52" spans="2:47" s="1" customFormat="1" ht="16.5" customHeight="1">
      <c r="B52" s="24"/>
      <c r="E52" s="185" t="s">
        <v>99</v>
      </c>
      <c r="F52" s="179"/>
      <c r="G52" s="179"/>
      <c r="H52" s="179"/>
      <c r="L52" s="24"/>
    </row>
    <row r="53" spans="2:47" s="1" customFormat="1" ht="12" customHeight="1">
      <c r="B53" s="24"/>
      <c r="C53" s="21" t="s">
        <v>100</v>
      </c>
      <c r="L53" s="24"/>
    </row>
    <row r="54" spans="2:47" s="1" customFormat="1" ht="16.5" customHeight="1">
      <c r="B54" s="24"/>
      <c r="E54" s="173" t="str">
        <f>E11</f>
        <v>SO 01-3 - Elektroinstalce</v>
      </c>
      <c r="F54" s="179"/>
      <c r="G54" s="179"/>
      <c r="H54" s="179"/>
      <c r="L54" s="24"/>
    </row>
    <row r="55" spans="2:47" s="1" customFormat="1" ht="6.95" customHeight="1">
      <c r="B55" s="24"/>
      <c r="L55" s="24"/>
    </row>
    <row r="56" spans="2:47" s="1" customFormat="1" ht="12" customHeight="1">
      <c r="B56" s="24"/>
      <c r="C56" s="21" t="s">
        <v>18</v>
      </c>
      <c r="F56" s="13" t="str">
        <f>F14</f>
        <v>Nebahovy</v>
      </c>
      <c r="I56" s="21" t="s">
        <v>20</v>
      </c>
      <c r="J56" s="41" t="str">
        <f>IF(J14="","",J14)</f>
        <v/>
      </c>
      <c r="L56" s="24"/>
    </row>
    <row r="57" spans="2:47" s="1" customFormat="1" ht="6.95" customHeight="1">
      <c r="B57" s="24"/>
      <c r="L57" s="24"/>
    </row>
    <row r="58" spans="2:47" s="1" customFormat="1" ht="13.7" customHeight="1">
      <c r="B58" s="24"/>
      <c r="C58" s="21" t="s">
        <v>22</v>
      </c>
      <c r="F58" s="13" t="str">
        <f>E17</f>
        <v>Prima Agri PT a.s.</v>
      </c>
      <c r="I58" s="21" t="s">
        <v>30</v>
      </c>
      <c r="J58" s="22" t="str">
        <f>E23</f>
        <v xml:space="preserve"> </v>
      </c>
      <c r="L58" s="24"/>
    </row>
    <row r="59" spans="2:47" s="1" customFormat="1" ht="13.7" customHeight="1">
      <c r="B59" s="24"/>
      <c r="C59" s="21" t="s">
        <v>28</v>
      </c>
      <c r="F59" s="13" t="str">
        <f>IF(E20="","",E20)</f>
        <v xml:space="preserve"> </v>
      </c>
      <c r="I59" s="21" t="s">
        <v>32</v>
      </c>
      <c r="J59" s="22">
        <f>E26</f>
        <v>0</v>
      </c>
      <c r="L59" s="24"/>
    </row>
    <row r="60" spans="2:47" s="1" customFormat="1" ht="10.35" customHeight="1">
      <c r="B60" s="24"/>
      <c r="L60" s="24"/>
    </row>
    <row r="61" spans="2:47" s="1" customFormat="1" ht="29.25" customHeight="1">
      <c r="B61" s="24"/>
      <c r="C61" s="91" t="s">
        <v>103</v>
      </c>
      <c r="D61" s="85"/>
      <c r="E61" s="85"/>
      <c r="F61" s="85"/>
      <c r="G61" s="85"/>
      <c r="H61" s="85"/>
      <c r="I61" s="85"/>
      <c r="J61" s="92" t="s">
        <v>104</v>
      </c>
      <c r="K61" s="85"/>
      <c r="L61" s="24"/>
    </row>
    <row r="62" spans="2:47" s="1" customFormat="1" ht="10.35" customHeight="1">
      <c r="B62" s="24"/>
      <c r="L62" s="24"/>
    </row>
    <row r="63" spans="2:47" s="1" customFormat="1" ht="22.9" customHeight="1">
      <c r="B63" s="24"/>
      <c r="C63" s="93" t="s">
        <v>105</v>
      </c>
      <c r="J63" s="56">
        <f>J87</f>
        <v>0</v>
      </c>
      <c r="L63" s="24"/>
      <c r="AU63" s="13" t="s">
        <v>106</v>
      </c>
    </row>
    <row r="64" spans="2:47" s="8" customFormat="1" ht="24.95" customHeight="1">
      <c r="B64" s="94"/>
      <c r="D64" s="95" t="s">
        <v>488</v>
      </c>
      <c r="E64" s="96"/>
      <c r="F64" s="96"/>
      <c r="G64" s="96"/>
      <c r="H64" s="96"/>
      <c r="I64" s="96"/>
      <c r="J64" s="97">
        <f>J88</f>
        <v>0</v>
      </c>
      <c r="L64" s="94"/>
    </row>
    <row r="65" spans="2:12" s="9" customFormat="1" ht="19.899999999999999" customHeight="1">
      <c r="B65" s="98"/>
      <c r="D65" s="99" t="s">
        <v>615</v>
      </c>
      <c r="E65" s="100"/>
      <c r="F65" s="100"/>
      <c r="G65" s="100"/>
      <c r="H65" s="100"/>
      <c r="I65" s="100"/>
      <c r="J65" s="101">
        <f>J89</f>
        <v>0</v>
      </c>
      <c r="L65" s="9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123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6.5" customHeight="1">
      <c r="B75" s="24"/>
      <c r="E75" s="185" t="str">
        <f>E7</f>
        <v>Modernizace farmy - Prima Agri PT a.s.  -  Novostavba OMD</v>
      </c>
      <c r="F75" s="186"/>
      <c r="G75" s="186"/>
      <c r="H75" s="186"/>
      <c r="L75" s="24"/>
    </row>
    <row r="76" spans="2:12" ht="12" customHeight="1">
      <c r="B76" s="16"/>
      <c r="C76" s="21" t="s">
        <v>98</v>
      </c>
      <c r="L76" s="16"/>
    </row>
    <row r="77" spans="2:12" s="1" customFormat="1" ht="16.5" customHeight="1">
      <c r="B77" s="24"/>
      <c r="E77" s="185" t="s">
        <v>99</v>
      </c>
      <c r="F77" s="179"/>
      <c r="G77" s="179"/>
      <c r="H77" s="179"/>
      <c r="L77" s="24"/>
    </row>
    <row r="78" spans="2:12" s="1" customFormat="1" ht="12" customHeight="1">
      <c r="B78" s="24"/>
      <c r="C78" s="21" t="s">
        <v>100</v>
      </c>
      <c r="L78" s="24"/>
    </row>
    <row r="79" spans="2:12" s="1" customFormat="1" ht="16.5" customHeight="1">
      <c r="B79" s="24"/>
      <c r="E79" s="173" t="str">
        <f>E11</f>
        <v>SO 01-3 - Elektroinstalce</v>
      </c>
      <c r="F79" s="179"/>
      <c r="G79" s="179"/>
      <c r="H79" s="179"/>
      <c r="L79" s="24"/>
    </row>
    <row r="80" spans="2:12" s="1" customFormat="1" ht="6.95" customHeight="1">
      <c r="B80" s="24"/>
      <c r="L80" s="24"/>
    </row>
    <row r="81" spans="2:65" s="1" customFormat="1" ht="12" customHeight="1">
      <c r="B81" s="24"/>
      <c r="C81" s="21" t="s">
        <v>18</v>
      </c>
      <c r="F81" s="13" t="str">
        <f>F14</f>
        <v>Nebahovy</v>
      </c>
      <c r="I81" s="21" t="s">
        <v>20</v>
      </c>
      <c r="J81" s="41"/>
      <c r="L81" s="24"/>
    </row>
    <row r="82" spans="2:65" s="1" customFormat="1" ht="6.95" customHeight="1">
      <c r="B82" s="24"/>
      <c r="L82" s="24"/>
    </row>
    <row r="83" spans="2:65" s="1" customFormat="1" ht="13.7" customHeight="1">
      <c r="B83" s="24"/>
      <c r="C83" s="21" t="s">
        <v>22</v>
      </c>
      <c r="F83" s="13" t="str">
        <f>E17</f>
        <v>Prima Agri PT a.s.</v>
      </c>
      <c r="I83" s="21" t="s">
        <v>30</v>
      </c>
      <c r="J83" s="22" t="str">
        <f>E23</f>
        <v xml:space="preserve"> </v>
      </c>
      <c r="L83" s="24"/>
    </row>
    <row r="84" spans="2:65" s="1" customFormat="1" ht="13.7" customHeight="1">
      <c r="B84" s="24"/>
      <c r="C84" s="21" t="s">
        <v>28</v>
      </c>
      <c r="F84" s="13" t="str">
        <f>IF(E20="","",E20)</f>
        <v xml:space="preserve"> </v>
      </c>
      <c r="I84" s="21" t="s">
        <v>32</v>
      </c>
      <c r="J84" s="22">
        <f>E26</f>
        <v>0</v>
      </c>
      <c r="L84" s="24"/>
    </row>
    <row r="85" spans="2:65" s="1" customFormat="1" ht="10.35" customHeight="1">
      <c r="B85" s="24"/>
      <c r="L85" s="24"/>
    </row>
    <row r="86" spans="2:65" s="10" customFormat="1" ht="29.25" customHeight="1">
      <c r="B86" s="102"/>
      <c r="C86" s="103" t="s">
        <v>124</v>
      </c>
      <c r="D86" s="104" t="s">
        <v>53</v>
      </c>
      <c r="E86" s="104" t="s">
        <v>49</v>
      </c>
      <c r="F86" s="104" t="s">
        <v>50</v>
      </c>
      <c r="G86" s="104" t="s">
        <v>125</v>
      </c>
      <c r="H86" s="104" t="s">
        <v>126</v>
      </c>
      <c r="I86" s="104" t="s">
        <v>127</v>
      </c>
      <c r="J86" s="105" t="s">
        <v>104</v>
      </c>
      <c r="K86" s="106" t="s">
        <v>128</v>
      </c>
      <c r="L86" s="102"/>
      <c r="M86" s="49" t="s">
        <v>1</v>
      </c>
      <c r="N86" s="50" t="s">
        <v>38</v>
      </c>
      <c r="O86" s="50" t="s">
        <v>129</v>
      </c>
      <c r="P86" s="50" t="s">
        <v>130</v>
      </c>
      <c r="Q86" s="50" t="s">
        <v>131</v>
      </c>
      <c r="R86" s="50" t="s">
        <v>132</v>
      </c>
      <c r="S86" s="50" t="s">
        <v>133</v>
      </c>
      <c r="T86" s="51" t="s">
        <v>134</v>
      </c>
    </row>
    <row r="87" spans="2:65" s="1" customFormat="1" ht="22.9" customHeight="1">
      <c r="B87" s="24"/>
      <c r="C87" s="54" t="s">
        <v>135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67</v>
      </c>
      <c r="AU87" s="13" t="s">
        <v>106</v>
      </c>
      <c r="BK87" s="110">
        <f>BK88</f>
        <v>0</v>
      </c>
    </row>
    <row r="88" spans="2:65" s="11" customFormat="1" ht="25.9" customHeight="1">
      <c r="B88" s="111"/>
      <c r="D88" s="112" t="s">
        <v>67</v>
      </c>
      <c r="E88" s="113" t="s">
        <v>290</v>
      </c>
      <c r="F88" s="113" t="s">
        <v>496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150</v>
      </c>
      <c r="AT88" s="119" t="s">
        <v>67</v>
      </c>
      <c r="AU88" s="119" t="s">
        <v>68</v>
      </c>
      <c r="AY88" s="112" t="s">
        <v>138</v>
      </c>
      <c r="BK88" s="120">
        <f>BK89</f>
        <v>0</v>
      </c>
    </row>
    <row r="89" spans="2:65" s="11" customFormat="1" ht="22.9" customHeight="1">
      <c r="B89" s="111"/>
      <c r="D89" s="112" t="s">
        <v>67</v>
      </c>
      <c r="E89" s="121" t="s">
        <v>616</v>
      </c>
      <c r="F89" s="121" t="s">
        <v>617</v>
      </c>
      <c r="J89" s="122">
        <f>BK89</f>
        <v>0</v>
      </c>
      <c r="L89" s="111"/>
      <c r="M89" s="115"/>
      <c r="N89" s="116"/>
      <c r="O89" s="116"/>
      <c r="P89" s="117">
        <f>SUM(P90:P130)</f>
        <v>0</v>
      </c>
      <c r="Q89" s="116"/>
      <c r="R89" s="117">
        <f>SUM(R90:R130)</f>
        <v>0</v>
      </c>
      <c r="S89" s="116"/>
      <c r="T89" s="118">
        <f>SUM(T90:T130)</f>
        <v>0</v>
      </c>
      <c r="AR89" s="112" t="s">
        <v>150</v>
      </c>
      <c r="AT89" s="119" t="s">
        <v>67</v>
      </c>
      <c r="AU89" s="119" t="s">
        <v>75</v>
      </c>
      <c r="AY89" s="112" t="s">
        <v>138</v>
      </c>
      <c r="BK89" s="120">
        <f>SUM(BK90:BK130)</f>
        <v>0</v>
      </c>
    </row>
    <row r="90" spans="2:65" s="1" customFormat="1" ht="16.5" customHeight="1">
      <c r="B90" s="123"/>
      <c r="C90" s="134" t="s">
        <v>75</v>
      </c>
      <c r="D90" s="134" t="s">
        <v>290</v>
      </c>
      <c r="E90" s="135" t="s">
        <v>618</v>
      </c>
      <c r="F90" s="136" t="s">
        <v>619</v>
      </c>
      <c r="G90" s="137" t="s">
        <v>392</v>
      </c>
      <c r="H90" s="138">
        <v>1</v>
      </c>
      <c r="I90" s="139"/>
      <c r="J90" s="139">
        <f t="shared" ref="J90:J130" si="0">ROUND(I90*H90,2)</f>
        <v>0</v>
      </c>
      <c r="K90" s="136" t="s">
        <v>1</v>
      </c>
      <c r="L90" s="140"/>
      <c r="M90" s="141" t="s">
        <v>1</v>
      </c>
      <c r="N90" s="142" t="s">
        <v>39</v>
      </c>
      <c r="O90" s="131">
        <v>0</v>
      </c>
      <c r="P90" s="131">
        <f t="shared" ref="P90:P130" si="1">O90*H90</f>
        <v>0</v>
      </c>
      <c r="Q90" s="131">
        <v>0</v>
      </c>
      <c r="R90" s="131">
        <f t="shared" ref="R90:R130" si="2">Q90*H90</f>
        <v>0</v>
      </c>
      <c r="S90" s="131">
        <v>0</v>
      </c>
      <c r="T90" s="132">
        <f t="shared" ref="T90:T130" si="3">S90*H90</f>
        <v>0</v>
      </c>
      <c r="AR90" s="13" t="s">
        <v>512</v>
      </c>
      <c r="AT90" s="13" t="s">
        <v>290</v>
      </c>
      <c r="AU90" s="13" t="s">
        <v>77</v>
      </c>
      <c r="AY90" s="13" t="s">
        <v>138</v>
      </c>
      <c r="BE90" s="133">
        <f t="shared" ref="BE90:BE130" si="4">IF(N90="základní",J90,0)</f>
        <v>0</v>
      </c>
      <c r="BF90" s="133">
        <f t="shared" ref="BF90:BF130" si="5">IF(N90="snížená",J90,0)</f>
        <v>0</v>
      </c>
      <c r="BG90" s="133">
        <f t="shared" ref="BG90:BG130" si="6">IF(N90="zákl. přenesená",J90,0)</f>
        <v>0</v>
      </c>
      <c r="BH90" s="133">
        <f t="shared" ref="BH90:BH130" si="7">IF(N90="sníž. přenesená",J90,0)</f>
        <v>0</v>
      </c>
      <c r="BI90" s="133">
        <f t="shared" ref="BI90:BI130" si="8">IF(N90="nulová",J90,0)</f>
        <v>0</v>
      </c>
      <c r="BJ90" s="13" t="s">
        <v>75</v>
      </c>
      <c r="BK90" s="133">
        <f t="shared" ref="BK90:BK130" si="9">ROUND(I90*H90,2)</f>
        <v>0</v>
      </c>
      <c r="BL90" s="13" t="s">
        <v>412</v>
      </c>
      <c r="BM90" s="13" t="s">
        <v>620</v>
      </c>
    </row>
    <row r="91" spans="2:65" s="1" customFormat="1" ht="16.5" customHeight="1">
      <c r="B91" s="123"/>
      <c r="C91" s="134" t="s">
        <v>77</v>
      </c>
      <c r="D91" s="134" t="s">
        <v>290</v>
      </c>
      <c r="E91" s="135" t="s">
        <v>621</v>
      </c>
      <c r="F91" s="136" t="s">
        <v>622</v>
      </c>
      <c r="G91" s="137" t="s">
        <v>392</v>
      </c>
      <c r="H91" s="138">
        <v>4</v>
      </c>
      <c r="I91" s="139"/>
      <c r="J91" s="139">
        <f t="shared" si="0"/>
        <v>0</v>
      </c>
      <c r="K91" s="136" t="s">
        <v>1</v>
      </c>
      <c r="L91" s="140"/>
      <c r="M91" s="141" t="s">
        <v>1</v>
      </c>
      <c r="N91" s="142" t="s">
        <v>39</v>
      </c>
      <c r="O91" s="131">
        <v>0</v>
      </c>
      <c r="P91" s="131">
        <f t="shared" si="1"/>
        <v>0</v>
      </c>
      <c r="Q91" s="131">
        <v>0</v>
      </c>
      <c r="R91" s="131">
        <f t="shared" si="2"/>
        <v>0</v>
      </c>
      <c r="S91" s="131">
        <v>0</v>
      </c>
      <c r="T91" s="132">
        <f t="shared" si="3"/>
        <v>0</v>
      </c>
      <c r="AR91" s="13" t="s">
        <v>512</v>
      </c>
      <c r="AT91" s="13" t="s">
        <v>290</v>
      </c>
      <c r="AU91" s="13" t="s">
        <v>77</v>
      </c>
      <c r="AY91" s="13" t="s">
        <v>138</v>
      </c>
      <c r="BE91" s="133">
        <f t="shared" si="4"/>
        <v>0</v>
      </c>
      <c r="BF91" s="133">
        <f t="shared" si="5"/>
        <v>0</v>
      </c>
      <c r="BG91" s="133">
        <f t="shared" si="6"/>
        <v>0</v>
      </c>
      <c r="BH91" s="133">
        <f t="shared" si="7"/>
        <v>0</v>
      </c>
      <c r="BI91" s="133">
        <f t="shared" si="8"/>
        <v>0</v>
      </c>
      <c r="BJ91" s="13" t="s">
        <v>75</v>
      </c>
      <c r="BK91" s="133">
        <f t="shared" si="9"/>
        <v>0</v>
      </c>
      <c r="BL91" s="13" t="s">
        <v>412</v>
      </c>
      <c r="BM91" s="13" t="s">
        <v>623</v>
      </c>
    </row>
    <row r="92" spans="2:65" s="1" customFormat="1" ht="16.5" customHeight="1">
      <c r="B92" s="123"/>
      <c r="C92" s="134" t="s">
        <v>150</v>
      </c>
      <c r="D92" s="134" t="s">
        <v>290</v>
      </c>
      <c r="E92" s="135" t="s">
        <v>624</v>
      </c>
      <c r="F92" s="136" t="s">
        <v>625</v>
      </c>
      <c r="G92" s="137" t="s">
        <v>392</v>
      </c>
      <c r="H92" s="138">
        <v>4</v>
      </c>
      <c r="I92" s="139"/>
      <c r="J92" s="139">
        <f t="shared" si="0"/>
        <v>0</v>
      </c>
      <c r="K92" s="136" t="s">
        <v>1</v>
      </c>
      <c r="L92" s="140"/>
      <c r="M92" s="141" t="s">
        <v>1</v>
      </c>
      <c r="N92" s="142" t="s">
        <v>39</v>
      </c>
      <c r="O92" s="131">
        <v>0</v>
      </c>
      <c r="P92" s="131">
        <f t="shared" si="1"/>
        <v>0</v>
      </c>
      <c r="Q92" s="131">
        <v>0</v>
      </c>
      <c r="R92" s="131">
        <f t="shared" si="2"/>
        <v>0</v>
      </c>
      <c r="S92" s="131">
        <v>0</v>
      </c>
      <c r="T92" s="132">
        <f t="shared" si="3"/>
        <v>0</v>
      </c>
      <c r="AR92" s="13" t="s">
        <v>512</v>
      </c>
      <c r="AT92" s="13" t="s">
        <v>290</v>
      </c>
      <c r="AU92" s="13" t="s">
        <v>77</v>
      </c>
      <c r="AY92" s="13" t="s">
        <v>138</v>
      </c>
      <c r="BE92" s="133">
        <f t="shared" si="4"/>
        <v>0</v>
      </c>
      <c r="BF92" s="133">
        <f t="shared" si="5"/>
        <v>0</v>
      </c>
      <c r="BG92" s="133">
        <f t="shared" si="6"/>
        <v>0</v>
      </c>
      <c r="BH92" s="133">
        <f t="shared" si="7"/>
        <v>0</v>
      </c>
      <c r="BI92" s="133">
        <f t="shared" si="8"/>
        <v>0</v>
      </c>
      <c r="BJ92" s="13" t="s">
        <v>75</v>
      </c>
      <c r="BK92" s="133">
        <f t="shared" si="9"/>
        <v>0</v>
      </c>
      <c r="BL92" s="13" t="s">
        <v>412</v>
      </c>
      <c r="BM92" s="13" t="s">
        <v>626</v>
      </c>
    </row>
    <row r="93" spans="2:65" s="1" customFormat="1" ht="16.5" customHeight="1">
      <c r="B93" s="123"/>
      <c r="C93" s="134" t="s">
        <v>144</v>
      </c>
      <c r="D93" s="134" t="s">
        <v>290</v>
      </c>
      <c r="E93" s="135" t="s">
        <v>627</v>
      </c>
      <c r="F93" s="136" t="s">
        <v>628</v>
      </c>
      <c r="G93" s="137" t="s">
        <v>392</v>
      </c>
      <c r="H93" s="138">
        <v>2</v>
      </c>
      <c r="I93" s="139"/>
      <c r="J93" s="139">
        <f t="shared" si="0"/>
        <v>0</v>
      </c>
      <c r="K93" s="136" t="s">
        <v>1</v>
      </c>
      <c r="L93" s="140"/>
      <c r="M93" s="141" t="s">
        <v>1</v>
      </c>
      <c r="N93" s="142" t="s">
        <v>39</v>
      </c>
      <c r="O93" s="131">
        <v>0</v>
      </c>
      <c r="P93" s="131">
        <f t="shared" si="1"/>
        <v>0</v>
      </c>
      <c r="Q93" s="131">
        <v>0</v>
      </c>
      <c r="R93" s="131">
        <f t="shared" si="2"/>
        <v>0</v>
      </c>
      <c r="S93" s="131">
        <v>0</v>
      </c>
      <c r="T93" s="132">
        <f t="shared" si="3"/>
        <v>0</v>
      </c>
      <c r="AR93" s="13" t="s">
        <v>512</v>
      </c>
      <c r="AT93" s="13" t="s">
        <v>290</v>
      </c>
      <c r="AU93" s="13" t="s">
        <v>77</v>
      </c>
      <c r="AY93" s="13" t="s">
        <v>138</v>
      </c>
      <c r="BE93" s="133">
        <f t="shared" si="4"/>
        <v>0</v>
      </c>
      <c r="BF93" s="133">
        <f t="shared" si="5"/>
        <v>0</v>
      </c>
      <c r="BG93" s="133">
        <f t="shared" si="6"/>
        <v>0</v>
      </c>
      <c r="BH93" s="133">
        <f t="shared" si="7"/>
        <v>0</v>
      </c>
      <c r="BI93" s="133">
        <f t="shared" si="8"/>
        <v>0</v>
      </c>
      <c r="BJ93" s="13" t="s">
        <v>75</v>
      </c>
      <c r="BK93" s="133">
        <f t="shared" si="9"/>
        <v>0</v>
      </c>
      <c r="BL93" s="13" t="s">
        <v>412</v>
      </c>
      <c r="BM93" s="13" t="s">
        <v>629</v>
      </c>
    </row>
    <row r="94" spans="2:65" s="1" customFormat="1" ht="16.5" customHeight="1">
      <c r="B94" s="123"/>
      <c r="C94" s="134" t="s">
        <v>158</v>
      </c>
      <c r="D94" s="134" t="s">
        <v>290</v>
      </c>
      <c r="E94" s="135" t="s">
        <v>630</v>
      </c>
      <c r="F94" s="136" t="s">
        <v>631</v>
      </c>
      <c r="G94" s="137" t="s">
        <v>392</v>
      </c>
      <c r="H94" s="138">
        <v>4</v>
      </c>
      <c r="I94" s="139"/>
      <c r="J94" s="139">
        <f t="shared" si="0"/>
        <v>0</v>
      </c>
      <c r="K94" s="136" t="s">
        <v>1</v>
      </c>
      <c r="L94" s="140"/>
      <c r="M94" s="141" t="s">
        <v>1</v>
      </c>
      <c r="N94" s="142" t="s">
        <v>39</v>
      </c>
      <c r="O94" s="131">
        <v>0</v>
      </c>
      <c r="P94" s="131">
        <f t="shared" si="1"/>
        <v>0</v>
      </c>
      <c r="Q94" s="131">
        <v>0</v>
      </c>
      <c r="R94" s="131">
        <f t="shared" si="2"/>
        <v>0</v>
      </c>
      <c r="S94" s="131">
        <v>0</v>
      </c>
      <c r="T94" s="132">
        <f t="shared" si="3"/>
        <v>0</v>
      </c>
      <c r="AR94" s="13" t="s">
        <v>512</v>
      </c>
      <c r="AT94" s="13" t="s">
        <v>290</v>
      </c>
      <c r="AU94" s="13" t="s">
        <v>77</v>
      </c>
      <c r="AY94" s="13" t="s">
        <v>138</v>
      </c>
      <c r="BE94" s="133">
        <f t="shared" si="4"/>
        <v>0</v>
      </c>
      <c r="BF94" s="133">
        <f t="shared" si="5"/>
        <v>0</v>
      </c>
      <c r="BG94" s="133">
        <f t="shared" si="6"/>
        <v>0</v>
      </c>
      <c r="BH94" s="133">
        <f t="shared" si="7"/>
        <v>0</v>
      </c>
      <c r="BI94" s="133">
        <f t="shared" si="8"/>
        <v>0</v>
      </c>
      <c r="BJ94" s="13" t="s">
        <v>75</v>
      </c>
      <c r="BK94" s="133">
        <f t="shared" si="9"/>
        <v>0</v>
      </c>
      <c r="BL94" s="13" t="s">
        <v>412</v>
      </c>
      <c r="BM94" s="13" t="s">
        <v>632</v>
      </c>
    </row>
    <row r="95" spans="2:65" s="1" customFormat="1" ht="16.5" customHeight="1">
      <c r="B95" s="123"/>
      <c r="C95" s="134" t="s">
        <v>162</v>
      </c>
      <c r="D95" s="134" t="s">
        <v>290</v>
      </c>
      <c r="E95" s="135" t="s">
        <v>633</v>
      </c>
      <c r="F95" s="136" t="s">
        <v>634</v>
      </c>
      <c r="G95" s="137" t="s">
        <v>392</v>
      </c>
      <c r="H95" s="138">
        <v>70</v>
      </c>
      <c r="I95" s="139"/>
      <c r="J95" s="139">
        <f t="shared" si="0"/>
        <v>0</v>
      </c>
      <c r="K95" s="136" t="s">
        <v>1</v>
      </c>
      <c r="L95" s="140"/>
      <c r="M95" s="141" t="s">
        <v>1</v>
      </c>
      <c r="N95" s="142" t="s">
        <v>39</v>
      </c>
      <c r="O95" s="131">
        <v>0</v>
      </c>
      <c r="P95" s="131">
        <f t="shared" si="1"/>
        <v>0</v>
      </c>
      <c r="Q95" s="131">
        <v>0</v>
      </c>
      <c r="R95" s="131">
        <f t="shared" si="2"/>
        <v>0</v>
      </c>
      <c r="S95" s="131">
        <v>0</v>
      </c>
      <c r="T95" s="132">
        <f t="shared" si="3"/>
        <v>0</v>
      </c>
      <c r="AR95" s="13" t="s">
        <v>512</v>
      </c>
      <c r="AT95" s="13" t="s">
        <v>290</v>
      </c>
      <c r="AU95" s="13" t="s">
        <v>77</v>
      </c>
      <c r="AY95" s="13" t="s">
        <v>138</v>
      </c>
      <c r="BE95" s="133">
        <f t="shared" si="4"/>
        <v>0</v>
      </c>
      <c r="BF95" s="133">
        <f t="shared" si="5"/>
        <v>0</v>
      </c>
      <c r="BG95" s="133">
        <f t="shared" si="6"/>
        <v>0</v>
      </c>
      <c r="BH95" s="133">
        <f t="shared" si="7"/>
        <v>0</v>
      </c>
      <c r="BI95" s="133">
        <f t="shared" si="8"/>
        <v>0</v>
      </c>
      <c r="BJ95" s="13" t="s">
        <v>75</v>
      </c>
      <c r="BK95" s="133">
        <f t="shared" si="9"/>
        <v>0</v>
      </c>
      <c r="BL95" s="13" t="s">
        <v>412</v>
      </c>
      <c r="BM95" s="13" t="s">
        <v>635</v>
      </c>
    </row>
    <row r="96" spans="2:65" s="1" customFormat="1" ht="16.5" customHeight="1">
      <c r="B96" s="123"/>
      <c r="C96" s="134" t="s">
        <v>166</v>
      </c>
      <c r="D96" s="134" t="s">
        <v>290</v>
      </c>
      <c r="E96" s="135" t="s">
        <v>636</v>
      </c>
      <c r="F96" s="136" t="s">
        <v>637</v>
      </c>
      <c r="G96" s="137" t="s">
        <v>331</v>
      </c>
      <c r="H96" s="138">
        <v>200</v>
      </c>
      <c r="I96" s="139"/>
      <c r="J96" s="139">
        <f t="shared" si="0"/>
        <v>0</v>
      </c>
      <c r="K96" s="136" t="s">
        <v>1</v>
      </c>
      <c r="L96" s="140"/>
      <c r="M96" s="141" t="s">
        <v>1</v>
      </c>
      <c r="N96" s="142" t="s">
        <v>39</v>
      </c>
      <c r="O96" s="131">
        <v>0</v>
      </c>
      <c r="P96" s="131">
        <f t="shared" si="1"/>
        <v>0</v>
      </c>
      <c r="Q96" s="131">
        <v>0</v>
      </c>
      <c r="R96" s="131">
        <f t="shared" si="2"/>
        <v>0</v>
      </c>
      <c r="S96" s="131">
        <v>0</v>
      </c>
      <c r="T96" s="132">
        <f t="shared" si="3"/>
        <v>0</v>
      </c>
      <c r="AR96" s="13" t="s">
        <v>512</v>
      </c>
      <c r="AT96" s="13" t="s">
        <v>290</v>
      </c>
      <c r="AU96" s="13" t="s">
        <v>77</v>
      </c>
      <c r="AY96" s="13" t="s">
        <v>138</v>
      </c>
      <c r="BE96" s="133">
        <f t="shared" si="4"/>
        <v>0</v>
      </c>
      <c r="BF96" s="133">
        <f t="shared" si="5"/>
        <v>0</v>
      </c>
      <c r="BG96" s="133">
        <f t="shared" si="6"/>
        <v>0</v>
      </c>
      <c r="BH96" s="133">
        <f t="shared" si="7"/>
        <v>0</v>
      </c>
      <c r="BI96" s="133">
        <f t="shared" si="8"/>
        <v>0</v>
      </c>
      <c r="BJ96" s="13" t="s">
        <v>75</v>
      </c>
      <c r="BK96" s="133">
        <f t="shared" si="9"/>
        <v>0</v>
      </c>
      <c r="BL96" s="13" t="s">
        <v>412</v>
      </c>
      <c r="BM96" s="13" t="s">
        <v>638</v>
      </c>
    </row>
    <row r="97" spans="2:65" s="1" customFormat="1" ht="16.5" customHeight="1">
      <c r="B97" s="123"/>
      <c r="C97" s="134" t="s">
        <v>171</v>
      </c>
      <c r="D97" s="134" t="s">
        <v>290</v>
      </c>
      <c r="E97" s="135" t="s">
        <v>639</v>
      </c>
      <c r="F97" s="136" t="s">
        <v>640</v>
      </c>
      <c r="G97" s="137" t="s">
        <v>331</v>
      </c>
      <c r="H97" s="138">
        <v>95</v>
      </c>
      <c r="I97" s="139"/>
      <c r="J97" s="139">
        <f t="shared" si="0"/>
        <v>0</v>
      </c>
      <c r="K97" s="136" t="s">
        <v>1</v>
      </c>
      <c r="L97" s="140"/>
      <c r="M97" s="141" t="s">
        <v>1</v>
      </c>
      <c r="N97" s="142" t="s">
        <v>39</v>
      </c>
      <c r="O97" s="131">
        <v>0</v>
      </c>
      <c r="P97" s="131">
        <f t="shared" si="1"/>
        <v>0</v>
      </c>
      <c r="Q97" s="131">
        <v>0</v>
      </c>
      <c r="R97" s="131">
        <f t="shared" si="2"/>
        <v>0</v>
      </c>
      <c r="S97" s="131">
        <v>0</v>
      </c>
      <c r="T97" s="132">
        <f t="shared" si="3"/>
        <v>0</v>
      </c>
      <c r="AR97" s="13" t="s">
        <v>512</v>
      </c>
      <c r="AT97" s="13" t="s">
        <v>290</v>
      </c>
      <c r="AU97" s="13" t="s">
        <v>77</v>
      </c>
      <c r="AY97" s="13" t="s">
        <v>138</v>
      </c>
      <c r="BE97" s="133">
        <f t="shared" si="4"/>
        <v>0</v>
      </c>
      <c r="BF97" s="133">
        <f t="shared" si="5"/>
        <v>0</v>
      </c>
      <c r="BG97" s="133">
        <f t="shared" si="6"/>
        <v>0</v>
      </c>
      <c r="BH97" s="133">
        <f t="shared" si="7"/>
        <v>0</v>
      </c>
      <c r="BI97" s="133">
        <f t="shared" si="8"/>
        <v>0</v>
      </c>
      <c r="BJ97" s="13" t="s">
        <v>75</v>
      </c>
      <c r="BK97" s="133">
        <f t="shared" si="9"/>
        <v>0</v>
      </c>
      <c r="BL97" s="13" t="s">
        <v>412</v>
      </c>
      <c r="BM97" s="13" t="s">
        <v>641</v>
      </c>
    </row>
    <row r="98" spans="2:65" s="1" customFormat="1" ht="16.5" customHeight="1">
      <c r="B98" s="123"/>
      <c r="C98" s="134" t="s">
        <v>176</v>
      </c>
      <c r="D98" s="134" t="s">
        <v>290</v>
      </c>
      <c r="E98" s="135" t="s">
        <v>642</v>
      </c>
      <c r="F98" s="136" t="s">
        <v>643</v>
      </c>
      <c r="G98" s="137" t="s">
        <v>331</v>
      </c>
      <c r="H98" s="138">
        <v>520</v>
      </c>
      <c r="I98" s="139"/>
      <c r="J98" s="139">
        <f t="shared" si="0"/>
        <v>0</v>
      </c>
      <c r="K98" s="136" t="s">
        <v>1</v>
      </c>
      <c r="L98" s="140"/>
      <c r="M98" s="141" t="s">
        <v>1</v>
      </c>
      <c r="N98" s="142" t="s">
        <v>39</v>
      </c>
      <c r="O98" s="131">
        <v>0</v>
      </c>
      <c r="P98" s="131">
        <f t="shared" si="1"/>
        <v>0</v>
      </c>
      <c r="Q98" s="131">
        <v>0</v>
      </c>
      <c r="R98" s="131">
        <f t="shared" si="2"/>
        <v>0</v>
      </c>
      <c r="S98" s="131">
        <v>0</v>
      </c>
      <c r="T98" s="132">
        <f t="shared" si="3"/>
        <v>0</v>
      </c>
      <c r="AR98" s="13" t="s">
        <v>512</v>
      </c>
      <c r="AT98" s="13" t="s">
        <v>290</v>
      </c>
      <c r="AU98" s="13" t="s">
        <v>77</v>
      </c>
      <c r="AY98" s="13" t="s">
        <v>138</v>
      </c>
      <c r="BE98" s="133">
        <f t="shared" si="4"/>
        <v>0</v>
      </c>
      <c r="BF98" s="133">
        <f t="shared" si="5"/>
        <v>0</v>
      </c>
      <c r="BG98" s="133">
        <f t="shared" si="6"/>
        <v>0</v>
      </c>
      <c r="BH98" s="133">
        <f t="shared" si="7"/>
        <v>0</v>
      </c>
      <c r="BI98" s="133">
        <f t="shared" si="8"/>
        <v>0</v>
      </c>
      <c r="BJ98" s="13" t="s">
        <v>75</v>
      </c>
      <c r="BK98" s="133">
        <f t="shared" si="9"/>
        <v>0</v>
      </c>
      <c r="BL98" s="13" t="s">
        <v>412</v>
      </c>
      <c r="BM98" s="13" t="s">
        <v>644</v>
      </c>
    </row>
    <row r="99" spans="2:65" s="1" customFormat="1" ht="16.5" customHeight="1">
      <c r="B99" s="123"/>
      <c r="C99" s="134" t="s">
        <v>181</v>
      </c>
      <c r="D99" s="134" t="s">
        <v>290</v>
      </c>
      <c r="E99" s="135" t="s">
        <v>645</v>
      </c>
      <c r="F99" s="136" t="s">
        <v>646</v>
      </c>
      <c r="G99" s="137" t="s">
        <v>331</v>
      </c>
      <c r="H99" s="138">
        <v>25</v>
      </c>
      <c r="I99" s="139"/>
      <c r="J99" s="139">
        <f t="shared" si="0"/>
        <v>0</v>
      </c>
      <c r="K99" s="136" t="s">
        <v>1</v>
      </c>
      <c r="L99" s="140"/>
      <c r="M99" s="141" t="s">
        <v>1</v>
      </c>
      <c r="N99" s="142" t="s">
        <v>39</v>
      </c>
      <c r="O99" s="131">
        <v>0</v>
      </c>
      <c r="P99" s="131">
        <f t="shared" si="1"/>
        <v>0</v>
      </c>
      <c r="Q99" s="131">
        <v>0</v>
      </c>
      <c r="R99" s="131">
        <f t="shared" si="2"/>
        <v>0</v>
      </c>
      <c r="S99" s="131">
        <v>0</v>
      </c>
      <c r="T99" s="132">
        <f t="shared" si="3"/>
        <v>0</v>
      </c>
      <c r="AR99" s="13" t="s">
        <v>512</v>
      </c>
      <c r="AT99" s="13" t="s">
        <v>290</v>
      </c>
      <c r="AU99" s="13" t="s">
        <v>77</v>
      </c>
      <c r="AY99" s="13" t="s">
        <v>138</v>
      </c>
      <c r="BE99" s="133">
        <f t="shared" si="4"/>
        <v>0</v>
      </c>
      <c r="BF99" s="133">
        <f t="shared" si="5"/>
        <v>0</v>
      </c>
      <c r="BG99" s="133">
        <f t="shared" si="6"/>
        <v>0</v>
      </c>
      <c r="BH99" s="133">
        <f t="shared" si="7"/>
        <v>0</v>
      </c>
      <c r="BI99" s="133">
        <f t="shared" si="8"/>
        <v>0</v>
      </c>
      <c r="BJ99" s="13" t="s">
        <v>75</v>
      </c>
      <c r="BK99" s="133">
        <f t="shared" si="9"/>
        <v>0</v>
      </c>
      <c r="BL99" s="13" t="s">
        <v>412</v>
      </c>
      <c r="BM99" s="13" t="s">
        <v>647</v>
      </c>
    </row>
    <row r="100" spans="2:65" s="1" customFormat="1" ht="16.5" customHeight="1">
      <c r="B100" s="123"/>
      <c r="C100" s="134" t="s">
        <v>187</v>
      </c>
      <c r="D100" s="134" t="s">
        <v>290</v>
      </c>
      <c r="E100" s="135" t="s">
        <v>648</v>
      </c>
      <c r="F100" s="136" t="s">
        <v>649</v>
      </c>
      <c r="G100" s="137" t="s">
        <v>331</v>
      </c>
      <c r="H100" s="138">
        <v>450</v>
      </c>
      <c r="I100" s="139"/>
      <c r="J100" s="139">
        <f t="shared" si="0"/>
        <v>0</v>
      </c>
      <c r="K100" s="136" t="s">
        <v>1</v>
      </c>
      <c r="L100" s="140"/>
      <c r="M100" s="141" t="s">
        <v>1</v>
      </c>
      <c r="N100" s="142" t="s">
        <v>39</v>
      </c>
      <c r="O100" s="131">
        <v>0</v>
      </c>
      <c r="P100" s="131">
        <f t="shared" si="1"/>
        <v>0</v>
      </c>
      <c r="Q100" s="131">
        <v>0</v>
      </c>
      <c r="R100" s="131">
        <f t="shared" si="2"/>
        <v>0</v>
      </c>
      <c r="S100" s="131">
        <v>0</v>
      </c>
      <c r="T100" s="132">
        <f t="shared" si="3"/>
        <v>0</v>
      </c>
      <c r="AR100" s="13" t="s">
        <v>512</v>
      </c>
      <c r="AT100" s="13" t="s">
        <v>290</v>
      </c>
      <c r="AU100" s="13" t="s">
        <v>77</v>
      </c>
      <c r="AY100" s="13" t="s">
        <v>138</v>
      </c>
      <c r="BE100" s="133">
        <f t="shared" si="4"/>
        <v>0</v>
      </c>
      <c r="BF100" s="133">
        <f t="shared" si="5"/>
        <v>0</v>
      </c>
      <c r="BG100" s="133">
        <f t="shared" si="6"/>
        <v>0</v>
      </c>
      <c r="BH100" s="133">
        <f t="shared" si="7"/>
        <v>0</v>
      </c>
      <c r="BI100" s="133">
        <f t="shared" si="8"/>
        <v>0</v>
      </c>
      <c r="BJ100" s="13" t="s">
        <v>75</v>
      </c>
      <c r="BK100" s="133">
        <f t="shared" si="9"/>
        <v>0</v>
      </c>
      <c r="BL100" s="13" t="s">
        <v>412</v>
      </c>
      <c r="BM100" s="13" t="s">
        <v>650</v>
      </c>
    </row>
    <row r="101" spans="2:65" s="1" customFormat="1" ht="16.5" customHeight="1">
      <c r="B101" s="123"/>
      <c r="C101" s="134" t="s">
        <v>191</v>
      </c>
      <c r="D101" s="134" t="s">
        <v>290</v>
      </c>
      <c r="E101" s="135" t="s">
        <v>651</v>
      </c>
      <c r="F101" s="136" t="s">
        <v>652</v>
      </c>
      <c r="G101" s="137" t="s">
        <v>392</v>
      </c>
      <c r="H101" s="138">
        <v>56</v>
      </c>
      <c r="I101" s="139"/>
      <c r="J101" s="139">
        <f t="shared" si="0"/>
        <v>0</v>
      </c>
      <c r="K101" s="136" t="s">
        <v>1</v>
      </c>
      <c r="L101" s="140"/>
      <c r="M101" s="141" t="s">
        <v>1</v>
      </c>
      <c r="N101" s="142" t="s">
        <v>39</v>
      </c>
      <c r="O101" s="131">
        <v>0</v>
      </c>
      <c r="P101" s="131">
        <f t="shared" si="1"/>
        <v>0</v>
      </c>
      <c r="Q101" s="131">
        <v>0</v>
      </c>
      <c r="R101" s="131">
        <f t="shared" si="2"/>
        <v>0</v>
      </c>
      <c r="S101" s="131">
        <v>0</v>
      </c>
      <c r="T101" s="132">
        <f t="shared" si="3"/>
        <v>0</v>
      </c>
      <c r="AR101" s="13" t="s">
        <v>512</v>
      </c>
      <c r="AT101" s="13" t="s">
        <v>290</v>
      </c>
      <c r="AU101" s="13" t="s">
        <v>77</v>
      </c>
      <c r="AY101" s="13" t="s">
        <v>138</v>
      </c>
      <c r="BE101" s="133">
        <f t="shared" si="4"/>
        <v>0</v>
      </c>
      <c r="BF101" s="133">
        <f t="shared" si="5"/>
        <v>0</v>
      </c>
      <c r="BG101" s="133">
        <f t="shared" si="6"/>
        <v>0</v>
      </c>
      <c r="BH101" s="133">
        <f t="shared" si="7"/>
        <v>0</v>
      </c>
      <c r="BI101" s="133">
        <f t="shared" si="8"/>
        <v>0</v>
      </c>
      <c r="BJ101" s="13" t="s">
        <v>75</v>
      </c>
      <c r="BK101" s="133">
        <f t="shared" si="9"/>
        <v>0</v>
      </c>
      <c r="BL101" s="13" t="s">
        <v>412</v>
      </c>
      <c r="BM101" s="13" t="s">
        <v>653</v>
      </c>
    </row>
    <row r="102" spans="2:65" s="1" customFormat="1" ht="16.5" customHeight="1">
      <c r="B102" s="123"/>
      <c r="C102" s="134" t="s">
        <v>195</v>
      </c>
      <c r="D102" s="134" t="s">
        <v>290</v>
      </c>
      <c r="E102" s="135" t="s">
        <v>654</v>
      </c>
      <c r="F102" s="136" t="s">
        <v>655</v>
      </c>
      <c r="G102" s="137" t="s">
        <v>392</v>
      </c>
      <c r="H102" s="138">
        <v>1</v>
      </c>
      <c r="I102" s="139"/>
      <c r="J102" s="139">
        <f t="shared" si="0"/>
        <v>0</v>
      </c>
      <c r="K102" s="136" t="s">
        <v>1</v>
      </c>
      <c r="L102" s="140"/>
      <c r="M102" s="141" t="s">
        <v>1</v>
      </c>
      <c r="N102" s="142" t="s">
        <v>39</v>
      </c>
      <c r="O102" s="131">
        <v>0</v>
      </c>
      <c r="P102" s="131">
        <f t="shared" si="1"/>
        <v>0</v>
      </c>
      <c r="Q102" s="131">
        <v>0</v>
      </c>
      <c r="R102" s="131">
        <f t="shared" si="2"/>
        <v>0</v>
      </c>
      <c r="S102" s="131">
        <v>0</v>
      </c>
      <c r="T102" s="132">
        <f t="shared" si="3"/>
        <v>0</v>
      </c>
      <c r="AR102" s="13" t="s">
        <v>512</v>
      </c>
      <c r="AT102" s="13" t="s">
        <v>290</v>
      </c>
      <c r="AU102" s="13" t="s">
        <v>77</v>
      </c>
      <c r="AY102" s="13" t="s">
        <v>138</v>
      </c>
      <c r="BE102" s="133">
        <f t="shared" si="4"/>
        <v>0</v>
      </c>
      <c r="BF102" s="133">
        <f t="shared" si="5"/>
        <v>0</v>
      </c>
      <c r="BG102" s="133">
        <f t="shared" si="6"/>
        <v>0</v>
      </c>
      <c r="BH102" s="133">
        <f t="shared" si="7"/>
        <v>0</v>
      </c>
      <c r="BI102" s="133">
        <f t="shared" si="8"/>
        <v>0</v>
      </c>
      <c r="BJ102" s="13" t="s">
        <v>75</v>
      </c>
      <c r="BK102" s="133">
        <f t="shared" si="9"/>
        <v>0</v>
      </c>
      <c r="BL102" s="13" t="s">
        <v>412</v>
      </c>
      <c r="BM102" s="13" t="s">
        <v>656</v>
      </c>
    </row>
    <row r="103" spans="2:65" s="1" customFormat="1" ht="16.5" customHeight="1">
      <c r="B103" s="123"/>
      <c r="C103" s="134" t="s">
        <v>199</v>
      </c>
      <c r="D103" s="134" t="s">
        <v>290</v>
      </c>
      <c r="E103" s="135" t="s">
        <v>657</v>
      </c>
      <c r="F103" s="136" t="s">
        <v>658</v>
      </c>
      <c r="G103" s="137" t="s">
        <v>392</v>
      </c>
      <c r="H103" s="138">
        <v>4</v>
      </c>
      <c r="I103" s="139"/>
      <c r="J103" s="139">
        <f t="shared" si="0"/>
        <v>0</v>
      </c>
      <c r="K103" s="136" t="s">
        <v>1</v>
      </c>
      <c r="L103" s="140"/>
      <c r="M103" s="141" t="s">
        <v>1</v>
      </c>
      <c r="N103" s="142" t="s">
        <v>39</v>
      </c>
      <c r="O103" s="131">
        <v>0</v>
      </c>
      <c r="P103" s="131">
        <f t="shared" si="1"/>
        <v>0</v>
      </c>
      <c r="Q103" s="131">
        <v>0</v>
      </c>
      <c r="R103" s="131">
        <f t="shared" si="2"/>
        <v>0</v>
      </c>
      <c r="S103" s="131">
        <v>0</v>
      </c>
      <c r="T103" s="132">
        <f t="shared" si="3"/>
        <v>0</v>
      </c>
      <c r="AR103" s="13" t="s">
        <v>512</v>
      </c>
      <c r="AT103" s="13" t="s">
        <v>290</v>
      </c>
      <c r="AU103" s="13" t="s">
        <v>77</v>
      </c>
      <c r="AY103" s="13" t="s">
        <v>138</v>
      </c>
      <c r="BE103" s="133">
        <f t="shared" si="4"/>
        <v>0</v>
      </c>
      <c r="BF103" s="133">
        <f t="shared" si="5"/>
        <v>0</v>
      </c>
      <c r="BG103" s="133">
        <f t="shared" si="6"/>
        <v>0</v>
      </c>
      <c r="BH103" s="133">
        <f t="shared" si="7"/>
        <v>0</v>
      </c>
      <c r="BI103" s="133">
        <f t="shared" si="8"/>
        <v>0</v>
      </c>
      <c r="BJ103" s="13" t="s">
        <v>75</v>
      </c>
      <c r="BK103" s="133">
        <f t="shared" si="9"/>
        <v>0</v>
      </c>
      <c r="BL103" s="13" t="s">
        <v>412</v>
      </c>
      <c r="BM103" s="13" t="s">
        <v>659</v>
      </c>
    </row>
    <row r="104" spans="2:65" s="1" customFormat="1" ht="16.5" customHeight="1">
      <c r="B104" s="123"/>
      <c r="C104" s="134" t="s">
        <v>8</v>
      </c>
      <c r="D104" s="134" t="s">
        <v>290</v>
      </c>
      <c r="E104" s="135" t="s">
        <v>660</v>
      </c>
      <c r="F104" s="136" t="s">
        <v>843</v>
      </c>
      <c r="G104" s="137" t="s">
        <v>331</v>
      </c>
      <c r="H104" s="138">
        <v>20</v>
      </c>
      <c r="I104" s="139"/>
      <c r="J104" s="139">
        <f t="shared" si="0"/>
        <v>0</v>
      </c>
      <c r="K104" s="136" t="s">
        <v>1</v>
      </c>
      <c r="L104" s="140"/>
      <c r="M104" s="141" t="s">
        <v>1</v>
      </c>
      <c r="N104" s="142" t="s">
        <v>39</v>
      </c>
      <c r="O104" s="131">
        <v>0</v>
      </c>
      <c r="P104" s="131">
        <f t="shared" si="1"/>
        <v>0</v>
      </c>
      <c r="Q104" s="131">
        <v>0</v>
      </c>
      <c r="R104" s="131">
        <f t="shared" si="2"/>
        <v>0</v>
      </c>
      <c r="S104" s="131">
        <v>0</v>
      </c>
      <c r="T104" s="132">
        <f t="shared" si="3"/>
        <v>0</v>
      </c>
      <c r="AR104" s="13" t="s">
        <v>512</v>
      </c>
      <c r="AT104" s="13" t="s">
        <v>290</v>
      </c>
      <c r="AU104" s="13" t="s">
        <v>77</v>
      </c>
      <c r="AY104" s="13" t="s">
        <v>138</v>
      </c>
      <c r="BE104" s="133">
        <f t="shared" si="4"/>
        <v>0</v>
      </c>
      <c r="BF104" s="133">
        <f t="shared" si="5"/>
        <v>0</v>
      </c>
      <c r="BG104" s="133">
        <f t="shared" si="6"/>
        <v>0</v>
      </c>
      <c r="BH104" s="133">
        <f t="shared" si="7"/>
        <v>0</v>
      </c>
      <c r="BI104" s="133">
        <f t="shared" si="8"/>
        <v>0</v>
      </c>
      <c r="BJ104" s="13" t="s">
        <v>75</v>
      </c>
      <c r="BK104" s="133">
        <f t="shared" si="9"/>
        <v>0</v>
      </c>
      <c r="BL104" s="13" t="s">
        <v>412</v>
      </c>
      <c r="BM104" s="13" t="s">
        <v>661</v>
      </c>
    </row>
    <row r="105" spans="2:65" s="1" customFormat="1" ht="16.5" customHeight="1">
      <c r="B105" s="123"/>
      <c r="C105" s="134" t="s">
        <v>206</v>
      </c>
      <c r="D105" s="134" t="s">
        <v>290</v>
      </c>
      <c r="E105" s="135" t="s">
        <v>662</v>
      </c>
      <c r="F105" s="136" t="s">
        <v>844</v>
      </c>
      <c r="G105" s="137" t="s">
        <v>331</v>
      </c>
      <c r="H105" s="138">
        <v>210</v>
      </c>
      <c r="I105" s="139"/>
      <c r="J105" s="139">
        <f t="shared" si="0"/>
        <v>0</v>
      </c>
      <c r="K105" s="136" t="s">
        <v>1</v>
      </c>
      <c r="L105" s="140"/>
      <c r="M105" s="141" t="s">
        <v>1</v>
      </c>
      <c r="N105" s="142" t="s">
        <v>39</v>
      </c>
      <c r="O105" s="131">
        <v>0</v>
      </c>
      <c r="P105" s="131">
        <f t="shared" si="1"/>
        <v>0</v>
      </c>
      <c r="Q105" s="131">
        <v>0</v>
      </c>
      <c r="R105" s="131">
        <f t="shared" si="2"/>
        <v>0</v>
      </c>
      <c r="S105" s="131">
        <v>0</v>
      </c>
      <c r="T105" s="132">
        <f t="shared" si="3"/>
        <v>0</v>
      </c>
      <c r="AR105" s="13" t="s">
        <v>512</v>
      </c>
      <c r="AT105" s="13" t="s">
        <v>290</v>
      </c>
      <c r="AU105" s="13" t="s">
        <v>77</v>
      </c>
      <c r="AY105" s="13" t="s">
        <v>138</v>
      </c>
      <c r="BE105" s="133">
        <f t="shared" si="4"/>
        <v>0</v>
      </c>
      <c r="BF105" s="133">
        <f t="shared" si="5"/>
        <v>0</v>
      </c>
      <c r="BG105" s="133">
        <f t="shared" si="6"/>
        <v>0</v>
      </c>
      <c r="BH105" s="133">
        <f t="shared" si="7"/>
        <v>0</v>
      </c>
      <c r="BI105" s="133">
        <f t="shared" si="8"/>
        <v>0</v>
      </c>
      <c r="BJ105" s="13" t="s">
        <v>75</v>
      </c>
      <c r="BK105" s="133">
        <f t="shared" si="9"/>
        <v>0</v>
      </c>
      <c r="BL105" s="13" t="s">
        <v>412</v>
      </c>
      <c r="BM105" s="13" t="s">
        <v>663</v>
      </c>
    </row>
    <row r="106" spans="2:65" s="1" customFormat="1" ht="16.5" customHeight="1">
      <c r="B106" s="123"/>
      <c r="C106" s="134" t="s">
        <v>210</v>
      </c>
      <c r="D106" s="134" t="s">
        <v>290</v>
      </c>
      <c r="E106" s="135" t="s">
        <v>664</v>
      </c>
      <c r="F106" s="136" t="s">
        <v>665</v>
      </c>
      <c r="G106" s="137" t="s">
        <v>441</v>
      </c>
      <c r="H106" s="138">
        <v>14</v>
      </c>
      <c r="I106" s="139"/>
      <c r="J106" s="139">
        <f t="shared" si="0"/>
        <v>0</v>
      </c>
      <c r="K106" s="136" t="s">
        <v>1</v>
      </c>
      <c r="L106" s="140"/>
      <c r="M106" s="141" t="s">
        <v>1</v>
      </c>
      <c r="N106" s="142" t="s">
        <v>39</v>
      </c>
      <c r="O106" s="131">
        <v>0</v>
      </c>
      <c r="P106" s="131">
        <f t="shared" si="1"/>
        <v>0</v>
      </c>
      <c r="Q106" s="131">
        <v>0</v>
      </c>
      <c r="R106" s="131">
        <f t="shared" si="2"/>
        <v>0</v>
      </c>
      <c r="S106" s="131">
        <v>0</v>
      </c>
      <c r="T106" s="132">
        <f t="shared" si="3"/>
        <v>0</v>
      </c>
      <c r="AR106" s="13" t="s">
        <v>512</v>
      </c>
      <c r="AT106" s="13" t="s">
        <v>290</v>
      </c>
      <c r="AU106" s="13" t="s">
        <v>77</v>
      </c>
      <c r="AY106" s="13" t="s">
        <v>138</v>
      </c>
      <c r="BE106" s="133">
        <f t="shared" si="4"/>
        <v>0</v>
      </c>
      <c r="BF106" s="133">
        <f t="shared" si="5"/>
        <v>0</v>
      </c>
      <c r="BG106" s="133">
        <f t="shared" si="6"/>
        <v>0</v>
      </c>
      <c r="BH106" s="133">
        <f t="shared" si="7"/>
        <v>0</v>
      </c>
      <c r="BI106" s="133">
        <f t="shared" si="8"/>
        <v>0</v>
      </c>
      <c r="BJ106" s="13" t="s">
        <v>75</v>
      </c>
      <c r="BK106" s="133">
        <f t="shared" si="9"/>
        <v>0</v>
      </c>
      <c r="BL106" s="13" t="s">
        <v>412</v>
      </c>
      <c r="BM106" s="13" t="s">
        <v>666</v>
      </c>
    </row>
    <row r="107" spans="2:65" s="1" customFormat="1" ht="16.5" customHeight="1">
      <c r="B107" s="123"/>
      <c r="C107" s="134" t="s">
        <v>214</v>
      </c>
      <c r="D107" s="134" t="s">
        <v>290</v>
      </c>
      <c r="E107" s="135" t="s">
        <v>667</v>
      </c>
      <c r="F107" s="136" t="s">
        <v>668</v>
      </c>
      <c r="G107" s="137" t="s">
        <v>331</v>
      </c>
      <c r="H107" s="138">
        <v>300</v>
      </c>
      <c r="I107" s="139"/>
      <c r="J107" s="139">
        <f t="shared" si="0"/>
        <v>0</v>
      </c>
      <c r="K107" s="136" t="s">
        <v>1</v>
      </c>
      <c r="L107" s="140"/>
      <c r="M107" s="141" t="s">
        <v>1</v>
      </c>
      <c r="N107" s="142" t="s">
        <v>39</v>
      </c>
      <c r="O107" s="131">
        <v>0</v>
      </c>
      <c r="P107" s="131">
        <f t="shared" si="1"/>
        <v>0</v>
      </c>
      <c r="Q107" s="131">
        <v>0</v>
      </c>
      <c r="R107" s="131">
        <f t="shared" si="2"/>
        <v>0</v>
      </c>
      <c r="S107" s="131">
        <v>0</v>
      </c>
      <c r="T107" s="132">
        <f t="shared" si="3"/>
        <v>0</v>
      </c>
      <c r="AR107" s="13" t="s">
        <v>512</v>
      </c>
      <c r="AT107" s="13" t="s">
        <v>290</v>
      </c>
      <c r="AU107" s="13" t="s">
        <v>77</v>
      </c>
      <c r="AY107" s="13" t="s">
        <v>138</v>
      </c>
      <c r="BE107" s="133">
        <f t="shared" si="4"/>
        <v>0</v>
      </c>
      <c r="BF107" s="133">
        <f t="shared" si="5"/>
        <v>0</v>
      </c>
      <c r="BG107" s="133">
        <f t="shared" si="6"/>
        <v>0</v>
      </c>
      <c r="BH107" s="133">
        <f t="shared" si="7"/>
        <v>0</v>
      </c>
      <c r="BI107" s="133">
        <f t="shared" si="8"/>
        <v>0</v>
      </c>
      <c r="BJ107" s="13" t="s">
        <v>75</v>
      </c>
      <c r="BK107" s="133">
        <f t="shared" si="9"/>
        <v>0</v>
      </c>
      <c r="BL107" s="13" t="s">
        <v>412</v>
      </c>
      <c r="BM107" s="13" t="s">
        <v>669</v>
      </c>
    </row>
    <row r="108" spans="2:65" s="1" customFormat="1" ht="16.5" customHeight="1">
      <c r="B108" s="123"/>
      <c r="C108" s="134" t="s">
        <v>218</v>
      </c>
      <c r="D108" s="134" t="s">
        <v>290</v>
      </c>
      <c r="E108" s="135" t="s">
        <v>670</v>
      </c>
      <c r="F108" s="136" t="s">
        <v>671</v>
      </c>
      <c r="G108" s="137" t="s">
        <v>331</v>
      </c>
      <c r="H108" s="138">
        <v>70</v>
      </c>
      <c r="I108" s="139"/>
      <c r="J108" s="139">
        <f t="shared" si="0"/>
        <v>0</v>
      </c>
      <c r="K108" s="136" t="s">
        <v>1</v>
      </c>
      <c r="L108" s="140"/>
      <c r="M108" s="141" t="s">
        <v>1</v>
      </c>
      <c r="N108" s="142" t="s">
        <v>39</v>
      </c>
      <c r="O108" s="131">
        <v>0</v>
      </c>
      <c r="P108" s="131">
        <f t="shared" si="1"/>
        <v>0</v>
      </c>
      <c r="Q108" s="131">
        <v>0</v>
      </c>
      <c r="R108" s="131">
        <f t="shared" si="2"/>
        <v>0</v>
      </c>
      <c r="S108" s="131">
        <v>0</v>
      </c>
      <c r="T108" s="132">
        <f t="shared" si="3"/>
        <v>0</v>
      </c>
      <c r="AR108" s="13" t="s">
        <v>512</v>
      </c>
      <c r="AT108" s="13" t="s">
        <v>290</v>
      </c>
      <c r="AU108" s="13" t="s">
        <v>77</v>
      </c>
      <c r="AY108" s="13" t="s">
        <v>138</v>
      </c>
      <c r="BE108" s="133">
        <f t="shared" si="4"/>
        <v>0</v>
      </c>
      <c r="BF108" s="133">
        <f t="shared" si="5"/>
        <v>0</v>
      </c>
      <c r="BG108" s="133">
        <f t="shared" si="6"/>
        <v>0</v>
      </c>
      <c r="BH108" s="133">
        <f t="shared" si="7"/>
        <v>0</v>
      </c>
      <c r="BI108" s="133">
        <f t="shared" si="8"/>
        <v>0</v>
      </c>
      <c r="BJ108" s="13" t="s">
        <v>75</v>
      </c>
      <c r="BK108" s="133">
        <f t="shared" si="9"/>
        <v>0</v>
      </c>
      <c r="BL108" s="13" t="s">
        <v>412</v>
      </c>
      <c r="BM108" s="13" t="s">
        <v>672</v>
      </c>
    </row>
    <row r="109" spans="2:65" s="1" customFormat="1" ht="16.5" customHeight="1">
      <c r="B109" s="123"/>
      <c r="C109" s="134" t="s">
        <v>223</v>
      </c>
      <c r="D109" s="134" t="s">
        <v>290</v>
      </c>
      <c r="E109" s="135" t="s">
        <v>673</v>
      </c>
      <c r="F109" s="136" t="s">
        <v>674</v>
      </c>
      <c r="G109" s="137" t="s">
        <v>392</v>
      </c>
      <c r="H109" s="138">
        <v>1</v>
      </c>
      <c r="I109" s="139"/>
      <c r="J109" s="139">
        <f t="shared" si="0"/>
        <v>0</v>
      </c>
      <c r="K109" s="136" t="s">
        <v>1</v>
      </c>
      <c r="L109" s="140"/>
      <c r="M109" s="141" t="s">
        <v>1</v>
      </c>
      <c r="N109" s="142" t="s">
        <v>39</v>
      </c>
      <c r="O109" s="131">
        <v>0</v>
      </c>
      <c r="P109" s="131">
        <f t="shared" si="1"/>
        <v>0</v>
      </c>
      <c r="Q109" s="131">
        <v>0</v>
      </c>
      <c r="R109" s="131">
        <f t="shared" si="2"/>
        <v>0</v>
      </c>
      <c r="S109" s="131">
        <v>0</v>
      </c>
      <c r="T109" s="132">
        <f t="shared" si="3"/>
        <v>0</v>
      </c>
      <c r="AR109" s="13" t="s">
        <v>512</v>
      </c>
      <c r="AT109" s="13" t="s">
        <v>290</v>
      </c>
      <c r="AU109" s="13" t="s">
        <v>77</v>
      </c>
      <c r="AY109" s="13" t="s">
        <v>138</v>
      </c>
      <c r="BE109" s="133">
        <f t="shared" si="4"/>
        <v>0</v>
      </c>
      <c r="BF109" s="133">
        <f t="shared" si="5"/>
        <v>0</v>
      </c>
      <c r="BG109" s="133">
        <f t="shared" si="6"/>
        <v>0</v>
      </c>
      <c r="BH109" s="133">
        <f t="shared" si="7"/>
        <v>0</v>
      </c>
      <c r="BI109" s="133">
        <f t="shared" si="8"/>
        <v>0</v>
      </c>
      <c r="BJ109" s="13" t="s">
        <v>75</v>
      </c>
      <c r="BK109" s="133">
        <f t="shared" si="9"/>
        <v>0</v>
      </c>
      <c r="BL109" s="13" t="s">
        <v>412</v>
      </c>
      <c r="BM109" s="13" t="s">
        <v>675</v>
      </c>
    </row>
    <row r="110" spans="2:65" s="1" customFormat="1" ht="16.5" customHeight="1">
      <c r="B110" s="123"/>
      <c r="C110" s="134" t="s">
        <v>7</v>
      </c>
      <c r="D110" s="134" t="s">
        <v>290</v>
      </c>
      <c r="E110" s="135" t="s">
        <v>676</v>
      </c>
      <c r="F110" s="136" t="s">
        <v>677</v>
      </c>
      <c r="G110" s="137" t="s">
        <v>392</v>
      </c>
      <c r="H110" s="138">
        <v>30</v>
      </c>
      <c r="I110" s="139"/>
      <c r="J110" s="139">
        <f t="shared" si="0"/>
        <v>0</v>
      </c>
      <c r="K110" s="136" t="s">
        <v>1</v>
      </c>
      <c r="L110" s="140"/>
      <c r="M110" s="141" t="s">
        <v>1</v>
      </c>
      <c r="N110" s="142" t="s">
        <v>39</v>
      </c>
      <c r="O110" s="131">
        <v>0</v>
      </c>
      <c r="P110" s="131">
        <f t="shared" si="1"/>
        <v>0</v>
      </c>
      <c r="Q110" s="131">
        <v>0</v>
      </c>
      <c r="R110" s="131">
        <f t="shared" si="2"/>
        <v>0</v>
      </c>
      <c r="S110" s="131">
        <v>0</v>
      </c>
      <c r="T110" s="132">
        <f t="shared" si="3"/>
        <v>0</v>
      </c>
      <c r="AR110" s="13" t="s">
        <v>512</v>
      </c>
      <c r="AT110" s="13" t="s">
        <v>290</v>
      </c>
      <c r="AU110" s="13" t="s">
        <v>77</v>
      </c>
      <c r="AY110" s="13" t="s">
        <v>138</v>
      </c>
      <c r="BE110" s="133">
        <f t="shared" si="4"/>
        <v>0</v>
      </c>
      <c r="BF110" s="133">
        <f t="shared" si="5"/>
        <v>0</v>
      </c>
      <c r="BG110" s="133">
        <f t="shared" si="6"/>
        <v>0</v>
      </c>
      <c r="BH110" s="133">
        <f t="shared" si="7"/>
        <v>0</v>
      </c>
      <c r="BI110" s="133">
        <f t="shared" si="8"/>
        <v>0</v>
      </c>
      <c r="BJ110" s="13" t="s">
        <v>75</v>
      </c>
      <c r="BK110" s="133">
        <f t="shared" si="9"/>
        <v>0</v>
      </c>
      <c r="BL110" s="13" t="s">
        <v>412</v>
      </c>
      <c r="BM110" s="13" t="s">
        <v>678</v>
      </c>
    </row>
    <row r="111" spans="2:65" s="1" customFormat="1" ht="16.5" customHeight="1">
      <c r="B111" s="123"/>
      <c r="C111" s="134" t="s">
        <v>230</v>
      </c>
      <c r="D111" s="134" t="s">
        <v>290</v>
      </c>
      <c r="E111" s="135" t="s">
        <v>679</v>
      </c>
      <c r="F111" s="136" t="s">
        <v>680</v>
      </c>
      <c r="G111" s="137" t="s">
        <v>392</v>
      </c>
      <c r="H111" s="138">
        <v>50</v>
      </c>
      <c r="I111" s="139"/>
      <c r="J111" s="139">
        <f t="shared" si="0"/>
        <v>0</v>
      </c>
      <c r="K111" s="136" t="s">
        <v>1</v>
      </c>
      <c r="L111" s="140"/>
      <c r="M111" s="141" t="s">
        <v>1</v>
      </c>
      <c r="N111" s="142" t="s">
        <v>39</v>
      </c>
      <c r="O111" s="131">
        <v>0</v>
      </c>
      <c r="P111" s="131">
        <f t="shared" si="1"/>
        <v>0</v>
      </c>
      <c r="Q111" s="131">
        <v>0</v>
      </c>
      <c r="R111" s="131">
        <f t="shared" si="2"/>
        <v>0</v>
      </c>
      <c r="S111" s="131">
        <v>0</v>
      </c>
      <c r="T111" s="132">
        <f t="shared" si="3"/>
        <v>0</v>
      </c>
      <c r="AR111" s="13" t="s">
        <v>512</v>
      </c>
      <c r="AT111" s="13" t="s">
        <v>290</v>
      </c>
      <c r="AU111" s="13" t="s">
        <v>77</v>
      </c>
      <c r="AY111" s="13" t="s">
        <v>138</v>
      </c>
      <c r="BE111" s="133">
        <f t="shared" si="4"/>
        <v>0</v>
      </c>
      <c r="BF111" s="133">
        <f t="shared" si="5"/>
        <v>0</v>
      </c>
      <c r="BG111" s="133">
        <f t="shared" si="6"/>
        <v>0</v>
      </c>
      <c r="BH111" s="133">
        <f t="shared" si="7"/>
        <v>0</v>
      </c>
      <c r="BI111" s="133">
        <f t="shared" si="8"/>
        <v>0</v>
      </c>
      <c r="BJ111" s="13" t="s">
        <v>75</v>
      </c>
      <c r="BK111" s="133">
        <f t="shared" si="9"/>
        <v>0</v>
      </c>
      <c r="BL111" s="13" t="s">
        <v>412</v>
      </c>
      <c r="BM111" s="13" t="s">
        <v>681</v>
      </c>
    </row>
    <row r="112" spans="2:65" s="1" customFormat="1" ht="16.5" customHeight="1">
      <c r="B112" s="123"/>
      <c r="C112" s="134" t="s">
        <v>234</v>
      </c>
      <c r="D112" s="134" t="s">
        <v>290</v>
      </c>
      <c r="E112" s="135" t="s">
        <v>682</v>
      </c>
      <c r="F112" s="136" t="s">
        <v>683</v>
      </c>
      <c r="G112" s="137" t="s">
        <v>392</v>
      </c>
      <c r="H112" s="138">
        <v>1</v>
      </c>
      <c r="I112" s="139"/>
      <c r="J112" s="139">
        <f t="shared" si="0"/>
        <v>0</v>
      </c>
      <c r="K112" s="136" t="s">
        <v>1</v>
      </c>
      <c r="L112" s="140"/>
      <c r="M112" s="141" t="s">
        <v>1</v>
      </c>
      <c r="N112" s="142" t="s">
        <v>39</v>
      </c>
      <c r="O112" s="131">
        <v>0</v>
      </c>
      <c r="P112" s="131">
        <f t="shared" si="1"/>
        <v>0</v>
      </c>
      <c r="Q112" s="131">
        <v>0</v>
      </c>
      <c r="R112" s="131">
        <f t="shared" si="2"/>
        <v>0</v>
      </c>
      <c r="S112" s="131">
        <v>0</v>
      </c>
      <c r="T112" s="132">
        <f t="shared" si="3"/>
        <v>0</v>
      </c>
      <c r="AR112" s="13" t="s">
        <v>512</v>
      </c>
      <c r="AT112" s="13" t="s">
        <v>290</v>
      </c>
      <c r="AU112" s="13" t="s">
        <v>77</v>
      </c>
      <c r="AY112" s="13" t="s">
        <v>138</v>
      </c>
      <c r="BE112" s="133">
        <f t="shared" si="4"/>
        <v>0</v>
      </c>
      <c r="BF112" s="133">
        <f t="shared" si="5"/>
        <v>0</v>
      </c>
      <c r="BG112" s="133">
        <f t="shared" si="6"/>
        <v>0</v>
      </c>
      <c r="BH112" s="133">
        <f t="shared" si="7"/>
        <v>0</v>
      </c>
      <c r="BI112" s="133">
        <f t="shared" si="8"/>
        <v>0</v>
      </c>
      <c r="BJ112" s="13" t="s">
        <v>75</v>
      </c>
      <c r="BK112" s="133">
        <f t="shared" si="9"/>
        <v>0</v>
      </c>
      <c r="BL112" s="13" t="s">
        <v>412</v>
      </c>
      <c r="BM112" s="13" t="s">
        <v>684</v>
      </c>
    </row>
    <row r="113" spans="2:65" s="1" customFormat="1" ht="16.5" customHeight="1">
      <c r="B113" s="123"/>
      <c r="C113" s="134" t="s">
        <v>238</v>
      </c>
      <c r="D113" s="134" t="s">
        <v>290</v>
      </c>
      <c r="E113" s="135" t="s">
        <v>685</v>
      </c>
      <c r="F113" s="136" t="s">
        <v>686</v>
      </c>
      <c r="G113" s="137" t="s">
        <v>392</v>
      </c>
      <c r="H113" s="138">
        <v>8</v>
      </c>
      <c r="I113" s="139"/>
      <c r="J113" s="139">
        <f t="shared" si="0"/>
        <v>0</v>
      </c>
      <c r="K113" s="136" t="s">
        <v>1</v>
      </c>
      <c r="L113" s="140"/>
      <c r="M113" s="141" t="s">
        <v>1</v>
      </c>
      <c r="N113" s="142" t="s">
        <v>39</v>
      </c>
      <c r="O113" s="131">
        <v>0</v>
      </c>
      <c r="P113" s="131">
        <f t="shared" si="1"/>
        <v>0</v>
      </c>
      <c r="Q113" s="131">
        <v>0</v>
      </c>
      <c r="R113" s="131">
        <f t="shared" si="2"/>
        <v>0</v>
      </c>
      <c r="S113" s="131">
        <v>0</v>
      </c>
      <c r="T113" s="132">
        <f t="shared" si="3"/>
        <v>0</v>
      </c>
      <c r="AR113" s="13" t="s">
        <v>512</v>
      </c>
      <c r="AT113" s="13" t="s">
        <v>290</v>
      </c>
      <c r="AU113" s="13" t="s">
        <v>77</v>
      </c>
      <c r="AY113" s="13" t="s">
        <v>138</v>
      </c>
      <c r="BE113" s="133">
        <f t="shared" si="4"/>
        <v>0</v>
      </c>
      <c r="BF113" s="133">
        <f t="shared" si="5"/>
        <v>0</v>
      </c>
      <c r="BG113" s="133">
        <f t="shared" si="6"/>
        <v>0</v>
      </c>
      <c r="BH113" s="133">
        <f t="shared" si="7"/>
        <v>0</v>
      </c>
      <c r="BI113" s="133">
        <f t="shared" si="8"/>
        <v>0</v>
      </c>
      <c r="BJ113" s="13" t="s">
        <v>75</v>
      </c>
      <c r="BK113" s="133">
        <f t="shared" si="9"/>
        <v>0</v>
      </c>
      <c r="BL113" s="13" t="s">
        <v>412</v>
      </c>
      <c r="BM113" s="13" t="s">
        <v>687</v>
      </c>
    </row>
    <row r="114" spans="2:65" s="1" customFormat="1" ht="16.5" customHeight="1">
      <c r="B114" s="123"/>
      <c r="C114" s="134" t="s">
        <v>243</v>
      </c>
      <c r="D114" s="134" t="s">
        <v>290</v>
      </c>
      <c r="E114" s="135" t="s">
        <v>688</v>
      </c>
      <c r="F114" s="136" t="s">
        <v>689</v>
      </c>
      <c r="G114" s="137" t="s">
        <v>392</v>
      </c>
      <c r="H114" s="138">
        <v>8</v>
      </c>
      <c r="I114" s="139"/>
      <c r="J114" s="139">
        <f t="shared" si="0"/>
        <v>0</v>
      </c>
      <c r="K114" s="136" t="s">
        <v>1</v>
      </c>
      <c r="L114" s="140"/>
      <c r="M114" s="141" t="s">
        <v>1</v>
      </c>
      <c r="N114" s="142" t="s">
        <v>39</v>
      </c>
      <c r="O114" s="131">
        <v>0</v>
      </c>
      <c r="P114" s="131">
        <f t="shared" si="1"/>
        <v>0</v>
      </c>
      <c r="Q114" s="131">
        <v>0</v>
      </c>
      <c r="R114" s="131">
        <f t="shared" si="2"/>
        <v>0</v>
      </c>
      <c r="S114" s="131">
        <v>0</v>
      </c>
      <c r="T114" s="132">
        <f t="shared" si="3"/>
        <v>0</v>
      </c>
      <c r="AR114" s="13" t="s">
        <v>512</v>
      </c>
      <c r="AT114" s="13" t="s">
        <v>290</v>
      </c>
      <c r="AU114" s="13" t="s">
        <v>77</v>
      </c>
      <c r="AY114" s="13" t="s">
        <v>138</v>
      </c>
      <c r="BE114" s="133">
        <f t="shared" si="4"/>
        <v>0</v>
      </c>
      <c r="BF114" s="133">
        <f t="shared" si="5"/>
        <v>0</v>
      </c>
      <c r="BG114" s="133">
        <f t="shared" si="6"/>
        <v>0</v>
      </c>
      <c r="BH114" s="133">
        <f t="shared" si="7"/>
        <v>0</v>
      </c>
      <c r="BI114" s="133">
        <f t="shared" si="8"/>
        <v>0</v>
      </c>
      <c r="BJ114" s="13" t="s">
        <v>75</v>
      </c>
      <c r="BK114" s="133">
        <f t="shared" si="9"/>
        <v>0</v>
      </c>
      <c r="BL114" s="13" t="s">
        <v>412</v>
      </c>
      <c r="BM114" s="13" t="s">
        <v>690</v>
      </c>
    </row>
    <row r="115" spans="2:65" s="1" customFormat="1" ht="16.5" customHeight="1">
      <c r="B115" s="123"/>
      <c r="C115" s="134" t="s">
        <v>247</v>
      </c>
      <c r="D115" s="134" t="s">
        <v>290</v>
      </c>
      <c r="E115" s="135" t="s">
        <v>691</v>
      </c>
      <c r="F115" s="136" t="s">
        <v>692</v>
      </c>
      <c r="G115" s="137" t="s">
        <v>392</v>
      </c>
      <c r="H115" s="138">
        <v>2</v>
      </c>
      <c r="I115" s="139"/>
      <c r="J115" s="139">
        <f t="shared" si="0"/>
        <v>0</v>
      </c>
      <c r="K115" s="136" t="s">
        <v>1</v>
      </c>
      <c r="L115" s="140"/>
      <c r="M115" s="141" t="s">
        <v>1</v>
      </c>
      <c r="N115" s="142" t="s">
        <v>39</v>
      </c>
      <c r="O115" s="131">
        <v>0</v>
      </c>
      <c r="P115" s="131">
        <f t="shared" si="1"/>
        <v>0</v>
      </c>
      <c r="Q115" s="131">
        <v>0</v>
      </c>
      <c r="R115" s="131">
        <f t="shared" si="2"/>
        <v>0</v>
      </c>
      <c r="S115" s="131">
        <v>0</v>
      </c>
      <c r="T115" s="132">
        <f t="shared" si="3"/>
        <v>0</v>
      </c>
      <c r="AR115" s="13" t="s">
        <v>512</v>
      </c>
      <c r="AT115" s="13" t="s">
        <v>290</v>
      </c>
      <c r="AU115" s="13" t="s">
        <v>77</v>
      </c>
      <c r="AY115" s="13" t="s">
        <v>138</v>
      </c>
      <c r="BE115" s="133">
        <f t="shared" si="4"/>
        <v>0</v>
      </c>
      <c r="BF115" s="133">
        <f t="shared" si="5"/>
        <v>0</v>
      </c>
      <c r="BG115" s="133">
        <f t="shared" si="6"/>
        <v>0</v>
      </c>
      <c r="BH115" s="133">
        <f t="shared" si="7"/>
        <v>0</v>
      </c>
      <c r="BI115" s="133">
        <f t="shared" si="8"/>
        <v>0</v>
      </c>
      <c r="BJ115" s="13" t="s">
        <v>75</v>
      </c>
      <c r="BK115" s="133">
        <f t="shared" si="9"/>
        <v>0</v>
      </c>
      <c r="BL115" s="13" t="s">
        <v>412</v>
      </c>
      <c r="BM115" s="13" t="s">
        <v>693</v>
      </c>
    </row>
    <row r="116" spans="2:65" s="1" customFormat="1" ht="16.5" customHeight="1">
      <c r="B116" s="123"/>
      <c r="C116" s="134" t="s">
        <v>251</v>
      </c>
      <c r="D116" s="134" t="s">
        <v>290</v>
      </c>
      <c r="E116" s="135" t="s">
        <v>694</v>
      </c>
      <c r="F116" s="136" t="s">
        <v>695</v>
      </c>
      <c r="G116" s="137" t="s">
        <v>392</v>
      </c>
      <c r="H116" s="138">
        <v>4</v>
      </c>
      <c r="I116" s="139"/>
      <c r="J116" s="139">
        <f t="shared" si="0"/>
        <v>0</v>
      </c>
      <c r="K116" s="136" t="s">
        <v>1</v>
      </c>
      <c r="L116" s="140"/>
      <c r="M116" s="141" t="s">
        <v>1</v>
      </c>
      <c r="N116" s="142" t="s">
        <v>39</v>
      </c>
      <c r="O116" s="131">
        <v>0</v>
      </c>
      <c r="P116" s="131">
        <f t="shared" si="1"/>
        <v>0</v>
      </c>
      <c r="Q116" s="131">
        <v>0</v>
      </c>
      <c r="R116" s="131">
        <f t="shared" si="2"/>
        <v>0</v>
      </c>
      <c r="S116" s="131">
        <v>0</v>
      </c>
      <c r="T116" s="132">
        <f t="shared" si="3"/>
        <v>0</v>
      </c>
      <c r="AR116" s="13" t="s">
        <v>512</v>
      </c>
      <c r="AT116" s="13" t="s">
        <v>290</v>
      </c>
      <c r="AU116" s="13" t="s">
        <v>77</v>
      </c>
      <c r="AY116" s="13" t="s">
        <v>138</v>
      </c>
      <c r="BE116" s="133">
        <f t="shared" si="4"/>
        <v>0</v>
      </c>
      <c r="BF116" s="133">
        <f t="shared" si="5"/>
        <v>0</v>
      </c>
      <c r="BG116" s="133">
        <f t="shared" si="6"/>
        <v>0</v>
      </c>
      <c r="BH116" s="133">
        <f t="shared" si="7"/>
        <v>0</v>
      </c>
      <c r="BI116" s="133">
        <f t="shared" si="8"/>
        <v>0</v>
      </c>
      <c r="BJ116" s="13" t="s">
        <v>75</v>
      </c>
      <c r="BK116" s="133">
        <f t="shared" si="9"/>
        <v>0</v>
      </c>
      <c r="BL116" s="13" t="s">
        <v>412</v>
      </c>
      <c r="BM116" s="13" t="s">
        <v>696</v>
      </c>
    </row>
    <row r="117" spans="2:65" s="1" customFormat="1" ht="16.5" customHeight="1">
      <c r="B117" s="123"/>
      <c r="C117" s="134" t="s">
        <v>256</v>
      </c>
      <c r="D117" s="134" t="s">
        <v>290</v>
      </c>
      <c r="E117" s="135" t="s">
        <v>697</v>
      </c>
      <c r="F117" s="136" t="s">
        <v>698</v>
      </c>
      <c r="G117" s="137" t="s">
        <v>392</v>
      </c>
      <c r="H117" s="138">
        <v>1</v>
      </c>
      <c r="I117" s="139"/>
      <c r="J117" s="139">
        <f t="shared" si="0"/>
        <v>0</v>
      </c>
      <c r="K117" s="136" t="s">
        <v>1</v>
      </c>
      <c r="L117" s="140"/>
      <c r="M117" s="141" t="s">
        <v>1</v>
      </c>
      <c r="N117" s="142" t="s">
        <v>39</v>
      </c>
      <c r="O117" s="131">
        <v>0</v>
      </c>
      <c r="P117" s="131">
        <f t="shared" si="1"/>
        <v>0</v>
      </c>
      <c r="Q117" s="131">
        <v>0</v>
      </c>
      <c r="R117" s="131">
        <f t="shared" si="2"/>
        <v>0</v>
      </c>
      <c r="S117" s="131">
        <v>0</v>
      </c>
      <c r="T117" s="132">
        <f t="shared" si="3"/>
        <v>0</v>
      </c>
      <c r="AR117" s="13" t="s">
        <v>512</v>
      </c>
      <c r="AT117" s="13" t="s">
        <v>290</v>
      </c>
      <c r="AU117" s="13" t="s">
        <v>77</v>
      </c>
      <c r="AY117" s="13" t="s">
        <v>138</v>
      </c>
      <c r="BE117" s="133">
        <f t="shared" si="4"/>
        <v>0</v>
      </c>
      <c r="BF117" s="133">
        <f t="shared" si="5"/>
        <v>0</v>
      </c>
      <c r="BG117" s="133">
        <f t="shared" si="6"/>
        <v>0</v>
      </c>
      <c r="BH117" s="133">
        <f t="shared" si="7"/>
        <v>0</v>
      </c>
      <c r="BI117" s="133">
        <f t="shared" si="8"/>
        <v>0</v>
      </c>
      <c r="BJ117" s="13" t="s">
        <v>75</v>
      </c>
      <c r="BK117" s="133">
        <f t="shared" si="9"/>
        <v>0</v>
      </c>
      <c r="BL117" s="13" t="s">
        <v>412</v>
      </c>
      <c r="BM117" s="13" t="s">
        <v>699</v>
      </c>
    </row>
    <row r="118" spans="2:65" s="1" customFormat="1" ht="16.5" customHeight="1">
      <c r="B118" s="123"/>
      <c r="C118" s="134" t="s">
        <v>260</v>
      </c>
      <c r="D118" s="134" t="s">
        <v>290</v>
      </c>
      <c r="E118" s="135" t="s">
        <v>700</v>
      </c>
      <c r="F118" s="136" t="s">
        <v>701</v>
      </c>
      <c r="G118" s="137" t="s">
        <v>392</v>
      </c>
      <c r="H118" s="138">
        <v>1</v>
      </c>
      <c r="I118" s="139"/>
      <c r="J118" s="139">
        <f t="shared" si="0"/>
        <v>0</v>
      </c>
      <c r="K118" s="136" t="s">
        <v>1</v>
      </c>
      <c r="L118" s="140"/>
      <c r="M118" s="141" t="s">
        <v>1</v>
      </c>
      <c r="N118" s="142" t="s">
        <v>39</v>
      </c>
      <c r="O118" s="131">
        <v>0</v>
      </c>
      <c r="P118" s="131">
        <f t="shared" si="1"/>
        <v>0</v>
      </c>
      <c r="Q118" s="131">
        <v>0</v>
      </c>
      <c r="R118" s="131">
        <f t="shared" si="2"/>
        <v>0</v>
      </c>
      <c r="S118" s="131">
        <v>0</v>
      </c>
      <c r="T118" s="132">
        <f t="shared" si="3"/>
        <v>0</v>
      </c>
      <c r="AR118" s="13" t="s">
        <v>512</v>
      </c>
      <c r="AT118" s="13" t="s">
        <v>290</v>
      </c>
      <c r="AU118" s="13" t="s">
        <v>77</v>
      </c>
      <c r="AY118" s="13" t="s">
        <v>138</v>
      </c>
      <c r="BE118" s="133">
        <f t="shared" si="4"/>
        <v>0</v>
      </c>
      <c r="BF118" s="133">
        <f t="shared" si="5"/>
        <v>0</v>
      </c>
      <c r="BG118" s="133">
        <f t="shared" si="6"/>
        <v>0</v>
      </c>
      <c r="BH118" s="133">
        <f t="shared" si="7"/>
        <v>0</v>
      </c>
      <c r="BI118" s="133">
        <f t="shared" si="8"/>
        <v>0</v>
      </c>
      <c r="BJ118" s="13" t="s">
        <v>75</v>
      </c>
      <c r="BK118" s="133">
        <f t="shared" si="9"/>
        <v>0</v>
      </c>
      <c r="BL118" s="13" t="s">
        <v>412</v>
      </c>
      <c r="BM118" s="13" t="s">
        <v>702</v>
      </c>
    </row>
    <row r="119" spans="2:65" s="1" customFormat="1" ht="16.5" customHeight="1">
      <c r="B119" s="123"/>
      <c r="C119" s="134" t="s">
        <v>264</v>
      </c>
      <c r="D119" s="134" t="s">
        <v>290</v>
      </c>
      <c r="E119" s="135" t="s">
        <v>703</v>
      </c>
      <c r="F119" s="136" t="s">
        <v>704</v>
      </c>
      <c r="G119" s="137" t="s">
        <v>392</v>
      </c>
      <c r="H119" s="138">
        <v>4</v>
      </c>
      <c r="I119" s="139"/>
      <c r="J119" s="139">
        <f t="shared" si="0"/>
        <v>0</v>
      </c>
      <c r="K119" s="136" t="s">
        <v>1</v>
      </c>
      <c r="L119" s="140"/>
      <c r="M119" s="141" t="s">
        <v>1</v>
      </c>
      <c r="N119" s="142" t="s">
        <v>39</v>
      </c>
      <c r="O119" s="131">
        <v>0</v>
      </c>
      <c r="P119" s="131">
        <f t="shared" si="1"/>
        <v>0</v>
      </c>
      <c r="Q119" s="131">
        <v>0</v>
      </c>
      <c r="R119" s="131">
        <f t="shared" si="2"/>
        <v>0</v>
      </c>
      <c r="S119" s="131">
        <v>0</v>
      </c>
      <c r="T119" s="132">
        <f t="shared" si="3"/>
        <v>0</v>
      </c>
      <c r="AR119" s="13" t="s">
        <v>512</v>
      </c>
      <c r="AT119" s="13" t="s">
        <v>290</v>
      </c>
      <c r="AU119" s="13" t="s">
        <v>77</v>
      </c>
      <c r="AY119" s="13" t="s">
        <v>138</v>
      </c>
      <c r="BE119" s="133">
        <f t="shared" si="4"/>
        <v>0</v>
      </c>
      <c r="BF119" s="133">
        <f t="shared" si="5"/>
        <v>0</v>
      </c>
      <c r="BG119" s="133">
        <f t="shared" si="6"/>
        <v>0</v>
      </c>
      <c r="BH119" s="133">
        <f t="shared" si="7"/>
        <v>0</v>
      </c>
      <c r="BI119" s="133">
        <f t="shared" si="8"/>
        <v>0</v>
      </c>
      <c r="BJ119" s="13" t="s">
        <v>75</v>
      </c>
      <c r="BK119" s="133">
        <f t="shared" si="9"/>
        <v>0</v>
      </c>
      <c r="BL119" s="13" t="s">
        <v>412</v>
      </c>
      <c r="BM119" s="13" t="s">
        <v>705</v>
      </c>
    </row>
    <row r="120" spans="2:65" s="1" customFormat="1" ht="16.5" customHeight="1">
      <c r="B120" s="123"/>
      <c r="C120" s="134" t="s">
        <v>268</v>
      </c>
      <c r="D120" s="134" t="s">
        <v>290</v>
      </c>
      <c r="E120" s="135" t="s">
        <v>706</v>
      </c>
      <c r="F120" s="136" t="s">
        <v>707</v>
      </c>
      <c r="G120" s="137" t="s">
        <v>392</v>
      </c>
      <c r="H120" s="138">
        <v>60</v>
      </c>
      <c r="I120" s="139"/>
      <c r="J120" s="139">
        <f t="shared" si="0"/>
        <v>0</v>
      </c>
      <c r="K120" s="136" t="s">
        <v>1</v>
      </c>
      <c r="L120" s="140"/>
      <c r="M120" s="141" t="s">
        <v>1</v>
      </c>
      <c r="N120" s="142" t="s">
        <v>39</v>
      </c>
      <c r="O120" s="131">
        <v>0</v>
      </c>
      <c r="P120" s="131">
        <f t="shared" si="1"/>
        <v>0</v>
      </c>
      <c r="Q120" s="131">
        <v>0</v>
      </c>
      <c r="R120" s="131">
        <f t="shared" si="2"/>
        <v>0</v>
      </c>
      <c r="S120" s="131">
        <v>0</v>
      </c>
      <c r="T120" s="132">
        <f t="shared" si="3"/>
        <v>0</v>
      </c>
      <c r="AR120" s="13" t="s">
        <v>512</v>
      </c>
      <c r="AT120" s="13" t="s">
        <v>290</v>
      </c>
      <c r="AU120" s="13" t="s">
        <v>77</v>
      </c>
      <c r="AY120" s="13" t="s">
        <v>138</v>
      </c>
      <c r="BE120" s="133">
        <f t="shared" si="4"/>
        <v>0</v>
      </c>
      <c r="BF120" s="133">
        <f t="shared" si="5"/>
        <v>0</v>
      </c>
      <c r="BG120" s="133">
        <f t="shared" si="6"/>
        <v>0</v>
      </c>
      <c r="BH120" s="133">
        <f t="shared" si="7"/>
        <v>0</v>
      </c>
      <c r="BI120" s="133">
        <f t="shared" si="8"/>
        <v>0</v>
      </c>
      <c r="BJ120" s="13" t="s">
        <v>75</v>
      </c>
      <c r="BK120" s="133">
        <f t="shared" si="9"/>
        <v>0</v>
      </c>
      <c r="BL120" s="13" t="s">
        <v>412</v>
      </c>
      <c r="BM120" s="13" t="s">
        <v>708</v>
      </c>
    </row>
    <row r="121" spans="2:65" s="1" customFormat="1" ht="16.5" customHeight="1">
      <c r="B121" s="123"/>
      <c r="C121" s="134" t="s">
        <v>272</v>
      </c>
      <c r="D121" s="134" t="s">
        <v>290</v>
      </c>
      <c r="E121" s="135" t="s">
        <v>709</v>
      </c>
      <c r="F121" s="136" t="s">
        <v>710</v>
      </c>
      <c r="G121" s="137" t="s">
        <v>331</v>
      </c>
      <c r="H121" s="138">
        <v>1290</v>
      </c>
      <c r="I121" s="139"/>
      <c r="J121" s="139">
        <f t="shared" si="0"/>
        <v>0</v>
      </c>
      <c r="K121" s="136" t="s">
        <v>1</v>
      </c>
      <c r="L121" s="140"/>
      <c r="M121" s="141" t="s">
        <v>1</v>
      </c>
      <c r="N121" s="142" t="s">
        <v>39</v>
      </c>
      <c r="O121" s="131">
        <v>0</v>
      </c>
      <c r="P121" s="131">
        <f t="shared" si="1"/>
        <v>0</v>
      </c>
      <c r="Q121" s="131">
        <v>0</v>
      </c>
      <c r="R121" s="131">
        <f t="shared" si="2"/>
        <v>0</v>
      </c>
      <c r="S121" s="131">
        <v>0</v>
      </c>
      <c r="T121" s="132">
        <f t="shared" si="3"/>
        <v>0</v>
      </c>
      <c r="AR121" s="13" t="s">
        <v>512</v>
      </c>
      <c r="AT121" s="13" t="s">
        <v>290</v>
      </c>
      <c r="AU121" s="13" t="s">
        <v>77</v>
      </c>
      <c r="AY121" s="13" t="s">
        <v>138</v>
      </c>
      <c r="BE121" s="133">
        <f t="shared" si="4"/>
        <v>0</v>
      </c>
      <c r="BF121" s="133">
        <f t="shared" si="5"/>
        <v>0</v>
      </c>
      <c r="BG121" s="133">
        <f t="shared" si="6"/>
        <v>0</v>
      </c>
      <c r="BH121" s="133">
        <f t="shared" si="7"/>
        <v>0</v>
      </c>
      <c r="BI121" s="133">
        <f t="shared" si="8"/>
        <v>0</v>
      </c>
      <c r="BJ121" s="13" t="s">
        <v>75</v>
      </c>
      <c r="BK121" s="133">
        <f t="shared" si="9"/>
        <v>0</v>
      </c>
      <c r="BL121" s="13" t="s">
        <v>412</v>
      </c>
      <c r="BM121" s="13" t="s">
        <v>711</v>
      </c>
    </row>
    <row r="122" spans="2:65" s="1" customFormat="1" ht="16.5" customHeight="1">
      <c r="B122" s="123"/>
      <c r="C122" s="134" t="s">
        <v>276</v>
      </c>
      <c r="D122" s="134" t="s">
        <v>290</v>
      </c>
      <c r="E122" s="135" t="s">
        <v>712</v>
      </c>
      <c r="F122" s="136" t="s">
        <v>713</v>
      </c>
      <c r="G122" s="137" t="s">
        <v>392</v>
      </c>
      <c r="H122" s="138">
        <v>4</v>
      </c>
      <c r="I122" s="139"/>
      <c r="J122" s="139">
        <f t="shared" si="0"/>
        <v>0</v>
      </c>
      <c r="K122" s="136" t="s">
        <v>1</v>
      </c>
      <c r="L122" s="140"/>
      <c r="M122" s="141" t="s">
        <v>1</v>
      </c>
      <c r="N122" s="142" t="s">
        <v>39</v>
      </c>
      <c r="O122" s="131">
        <v>0</v>
      </c>
      <c r="P122" s="131">
        <f t="shared" si="1"/>
        <v>0</v>
      </c>
      <c r="Q122" s="131">
        <v>0</v>
      </c>
      <c r="R122" s="131">
        <f t="shared" si="2"/>
        <v>0</v>
      </c>
      <c r="S122" s="131">
        <v>0</v>
      </c>
      <c r="T122" s="132">
        <f t="shared" si="3"/>
        <v>0</v>
      </c>
      <c r="AR122" s="13" t="s">
        <v>512</v>
      </c>
      <c r="AT122" s="13" t="s">
        <v>290</v>
      </c>
      <c r="AU122" s="13" t="s">
        <v>77</v>
      </c>
      <c r="AY122" s="13" t="s">
        <v>138</v>
      </c>
      <c r="BE122" s="133">
        <f t="shared" si="4"/>
        <v>0</v>
      </c>
      <c r="BF122" s="133">
        <f t="shared" si="5"/>
        <v>0</v>
      </c>
      <c r="BG122" s="133">
        <f t="shared" si="6"/>
        <v>0</v>
      </c>
      <c r="BH122" s="133">
        <f t="shared" si="7"/>
        <v>0</v>
      </c>
      <c r="BI122" s="133">
        <f t="shared" si="8"/>
        <v>0</v>
      </c>
      <c r="BJ122" s="13" t="s">
        <v>75</v>
      </c>
      <c r="BK122" s="133">
        <f t="shared" si="9"/>
        <v>0</v>
      </c>
      <c r="BL122" s="13" t="s">
        <v>412</v>
      </c>
      <c r="BM122" s="13" t="s">
        <v>714</v>
      </c>
    </row>
    <row r="123" spans="2:65" s="1" customFormat="1" ht="16.5" customHeight="1">
      <c r="B123" s="123"/>
      <c r="C123" s="134" t="s">
        <v>280</v>
      </c>
      <c r="D123" s="134" t="s">
        <v>290</v>
      </c>
      <c r="E123" s="135" t="s">
        <v>715</v>
      </c>
      <c r="F123" s="136" t="s">
        <v>716</v>
      </c>
      <c r="G123" s="137" t="s">
        <v>331</v>
      </c>
      <c r="H123" s="138">
        <v>20</v>
      </c>
      <c r="I123" s="139"/>
      <c r="J123" s="139">
        <f t="shared" si="0"/>
        <v>0</v>
      </c>
      <c r="K123" s="136" t="s">
        <v>1</v>
      </c>
      <c r="L123" s="140"/>
      <c r="M123" s="141" t="s">
        <v>1</v>
      </c>
      <c r="N123" s="142" t="s">
        <v>39</v>
      </c>
      <c r="O123" s="131">
        <v>0</v>
      </c>
      <c r="P123" s="131">
        <f t="shared" si="1"/>
        <v>0</v>
      </c>
      <c r="Q123" s="131">
        <v>0</v>
      </c>
      <c r="R123" s="131">
        <f t="shared" si="2"/>
        <v>0</v>
      </c>
      <c r="S123" s="131">
        <v>0</v>
      </c>
      <c r="T123" s="132">
        <f t="shared" si="3"/>
        <v>0</v>
      </c>
      <c r="AR123" s="13" t="s">
        <v>512</v>
      </c>
      <c r="AT123" s="13" t="s">
        <v>290</v>
      </c>
      <c r="AU123" s="13" t="s">
        <v>77</v>
      </c>
      <c r="AY123" s="13" t="s">
        <v>138</v>
      </c>
      <c r="BE123" s="133">
        <f t="shared" si="4"/>
        <v>0</v>
      </c>
      <c r="BF123" s="133">
        <f t="shared" si="5"/>
        <v>0</v>
      </c>
      <c r="BG123" s="133">
        <f t="shared" si="6"/>
        <v>0</v>
      </c>
      <c r="BH123" s="133">
        <f t="shared" si="7"/>
        <v>0</v>
      </c>
      <c r="BI123" s="133">
        <f t="shared" si="8"/>
        <v>0</v>
      </c>
      <c r="BJ123" s="13" t="s">
        <v>75</v>
      </c>
      <c r="BK123" s="133">
        <f t="shared" si="9"/>
        <v>0</v>
      </c>
      <c r="BL123" s="13" t="s">
        <v>412</v>
      </c>
      <c r="BM123" s="13" t="s">
        <v>717</v>
      </c>
    </row>
    <row r="124" spans="2:65" s="1" customFormat="1" ht="16.5" customHeight="1">
      <c r="B124" s="123"/>
      <c r="C124" s="134" t="s">
        <v>284</v>
      </c>
      <c r="D124" s="134" t="s">
        <v>290</v>
      </c>
      <c r="E124" s="135" t="s">
        <v>718</v>
      </c>
      <c r="F124" s="136" t="s">
        <v>842</v>
      </c>
      <c r="G124" s="137" t="s">
        <v>392</v>
      </c>
      <c r="H124" s="138">
        <v>55</v>
      </c>
      <c r="I124" s="139"/>
      <c r="J124" s="139">
        <f t="shared" si="0"/>
        <v>0</v>
      </c>
      <c r="K124" s="136" t="s">
        <v>1</v>
      </c>
      <c r="L124" s="140"/>
      <c r="M124" s="141" t="s">
        <v>1</v>
      </c>
      <c r="N124" s="142" t="s">
        <v>39</v>
      </c>
      <c r="O124" s="131">
        <v>0</v>
      </c>
      <c r="P124" s="131">
        <f t="shared" si="1"/>
        <v>0</v>
      </c>
      <c r="Q124" s="131">
        <v>0</v>
      </c>
      <c r="R124" s="131">
        <f t="shared" si="2"/>
        <v>0</v>
      </c>
      <c r="S124" s="131">
        <v>0</v>
      </c>
      <c r="T124" s="132">
        <f t="shared" si="3"/>
        <v>0</v>
      </c>
      <c r="AR124" s="13" t="s">
        <v>512</v>
      </c>
      <c r="AT124" s="13" t="s">
        <v>290</v>
      </c>
      <c r="AU124" s="13" t="s">
        <v>77</v>
      </c>
      <c r="AY124" s="13" t="s">
        <v>138</v>
      </c>
      <c r="BE124" s="133">
        <f t="shared" si="4"/>
        <v>0</v>
      </c>
      <c r="BF124" s="133">
        <f t="shared" si="5"/>
        <v>0</v>
      </c>
      <c r="BG124" s="133">
        <f t="shared" si="6"/>
        <v>0</v>
      </c>
      <c r="BH124" s="133">
        <f t="shared" si="7"/>
        <v>0</v>
      </c>
      <c r="BI124" s="133">
        <f t="shared" si="8"/>
        <v>0</v>
      </c>
      <c r="BJ124" s="13" t="s">
        <v>75</v>
      </c>
      <c r="BK124" s="133">
        <f t="shared" si="9"/>
        <v>0</v>
      </c>
      <c r="BL124" s="13" t="s">
        <v>412</v>
      </c>
      <c r="BM124" s="13" t="s">
        <v>719</v>
      </c>
    </row>
    <row r="125" spans="2:65" s="1" customFormat="1" ht="16.5" customHeight="1">
      <c r="B125" s="123"/>
      <c r="C125" s="134" t="s">
        <v>289</v>
      </c>
      <c r="D125" s="134" t="s">
        <v>290</v>
      </c>
      <c r="E125" s="135" t="s">
        <v>720</v>
      </c>
      <c r="F125" s="136" t="s">
        <v>721</v>
      </c>
      <c r="G125" s="137" t="s">
        <v>331</v>
      </c>
      <c r="H125" s="138">
        <v>50</v>
      </c>
      <c r="I125" s="139"/>
      <c r="J125" s="139">
        <f t="shared" si="0"/>
        <v>0</v>
      </c>
      <c r="K125" s="136" t="s">
        <v>1</v>
      </c>
      <c r="L125" s="140"/>
      <c r="M125" s="141" t="s">
        <v>1</v>
      </c>
      <c r="N125" s="142" t="s">
        <v>39</v>
      </c>
      <c r="O125" s="131">
        <v>0</v>
      </c>
      <c r="P125" s="131">
        <f t="shared" si="1"/>
        <v>0</v>
      </c>
      <c r="Q125" s="131">
        <v>0</v>
      </c>
      <c r="R125" s="131">
        <f t="shared" si="2"/>
        <v>0</v>
      </c>
      <c r="S125" s="131">
        <v>0</v>
      </c>
      <c r="T125" s="132">
        <f t="shared" si="3"/>
        <v>0</v>
      </c>
      <c r="AR125" s="13" t="s">
        <v>512</v>
      </c>
      <c r="AT125" s="13" t="s">
        <v>290</v>
      </c>
      <c r="AU125" s="13" t="s">
        <v>77</v>
      </c>
      <c r="AY125" s="13" t="s">
        <v>138</v>
      </c>
      <c r="BE125" s="133">
        <f t="shared" si="4"/>
        <v>0</v>
      </c>
      <c r="BF125" s="133">
        <f t="shared" si="5"/>
        <v>0</v>
      </c>
      <c r="BG125" s="133">
        <f t="shared" si="6"/>
        <v>0</v>
      </c>
      <c r="BH125" s="133">
        <f t="shared" si="7"/>
        <v>0</v>
      </c>
      <c r="BI125" s="133">
        <f t="shared" si="8"/>
        <v>0</v>
      </c>
      <c r="BJ125" s="13" t="s">
        <v>75</v>
      </c>
      <c r="BK125" s="133">
        <f t="shared" si="9"/>
        <v>0</v>
      </c>
      <c r="BL125" s="13" t="s">
        <v>412</v>
      </c>
      <c r="BM125" s="13" t="s">
        <v>722</v>
      </c>
    </row>
    <row r="126" spans="2:65" s="1" customFormat="1" ht="16.5" customHeight="1">
      <c r="B126" s="123"/>
      <c r="C126" s="134" t="s">
        <v>294</v>
      </c>
      <c r="D126" s="134" t="s">
        <v>290</v>
      </c>
      <c r="E126" s="135" t="s">
        <v>723</v>
      </c>
      <c r="F126" s="136" t="s">
        <v>724</v>
      </c>
      <c r="G126" s="137" t="s">
        <v>331</v>
      </c>
      <c r="H126" s="138">
        <v>230</v>
      </c>
      <c r="I126" s="139"/>
      <c r="J126" s="139">
        <f t="shared" si="0"/>
        <v>0</v>
      </c>
      <c r="K126" s="136" t="s">
        <v>1</v>
      </c>
      <c r="L126" s="140"/>
      <c r="M126" s="141" t="s">
        <v>1</v>
      </c>
      <c r="N126" s="142" t="s">
        <v>39</v>
      </c>
      <c r="O126" s="131">
        <v>0</v>
      </c>
      <c r="P126" s="131">
        <f t="shared" si="1"/>
        <v>0</v>
      </c>
      <c r="Q126" s="131">
        <v>0</v>
      </c>
      <c r="R126" s="131">
        <f t="shared" si="2"/>
        <v>0</v>
      </c>
      <c r="S126" s="131">
        <v>0</v>
      </c>
      <c r="T126" s="132">
        <f t="shared" si="3"/>
        <v>0</v>
      </c>
      <c r="AR126" s="13" t="s">
        <v>512</v>
      </c>
      <c r="AT126" s="13" t="s">
        <v>290</v>
      </c>
      <c r="AU126" s="13" t="s">
        <v>77</v>
      </c>
      <c r="AY126" s="13" t="s">
        <v>138</v>
      </c>
      <c r="BE126" s="133">
        <f t="shared" si="4"/>
        <v>0</v>
      </c>
      <c r="BF126" s="133">
        <f t="shared" si="5"/>
        <v>0</v>
      </c>
      <c r="BG126" s="133">
        <f t="shared" si="6"/>
        <v>0</v>
      </c>
      <c r="BH126" s="133">
        <f t="shared" si="7"/>
        <v>0</v>
      </c>
      <c r="BI126" s="133">
        <f t="shared" si="8"/>
        <v>0</v>
      </c>
      <c r="BJ126" s="13" t="s">
        <v>75</v>
      </c>
      <c r="BK126" s="133">
        <f t="shared" si="9"/>
        <v>0</v>
      </c>
      <c r="BL126" s="13" t="s">
        <v>412</v>
      </c>
      <c r="BM126" s="13" t="s">
        <v>725</v>
      </c>
    </row>
    <row r="127" spans="2:65" s="1" customFormat="1" ht="16.5" customHeight="1">
      <c r="B127" s="123"/>
      <c r="C127" s="134" t="s">
        <v>299</v>
      </c>
      <c r="D127" s="134" t="s">
        <v>290</v>
      </c>
      <c r="E127" s="135" t="s">
        <v>726</v>
      </c>
      <c r="F127" s="136" t="s">
        <v>727</v>
      </c>
      <c r="G127" s="137" t="s">
        <v>392</v>
      </c>
      <c r="H127" s="138">
        <v>9</v>
      </c>
      <c r="I127" s="139"/>
      <c r="J127" s="139">
        <f t="shared" si="0"/>
        <v>0</v>
      </c>
      <c r="K127" s="136" t="s">
        <v>1</v>
      </c>
      <c r="L127" s="140"/>
      <c r="M127" s="141" t="s">
        <v>1</v>
      </c>
      <c r="N127" s="142" t="s">
        <v>39</v>
      </c>
      <c r="O127" s="131">
        <v>0</v>
      </c>
      <c r="P127" s="131">
        <f t="shared" si="1"/>
        <v>0</v>
      </c>
      <c r="Q127" s="131">
        <v>0</v>
      </c>
      <c r="R127" s="131">
        <f t="shared" si="2"/>
        <v>0</v>
      </c>
      <c r="S127" s="131">
        <v>0</v>
      </c>
      <c r="T127" s="132">
        <f t="shared" si="3"/>
        <v>0</v>
      </c>
      <c r="AR127" s="13" t="s">
        <v>512</v>
      </c>
      <c r="AT127" s="13" t="s">
        <v>290</v>
      </c>
      <c r="AU127" s="13" t="s">
        <v>77</v>
      </c>
      <c r="AY127" s="13" t="s">
        <v>138</v>
      </c>
      <c r="BE127" s="133">
        <f t="shared" si="4"/>
        <v>0</v>
      </c>
      <c r="BF127" s="133">
        <f t="shared" si="5"/>
        <v>0</v>
      </c>
      <c r="BG127" s="133">
        <f t="shared" si="6"/>
        <v>0</v>
      </c>
      <c r="BH127" s="133">
        <f t="shared" si="7"/>
        <v>0</v>
      </c>
      <c r="BI127" s="133">
        <f t="shared" si="8"/>
        <v>0</v>
      </c>
      <c r="BJ127" s="13" t="s">
        <v>75</v>
      </c>
      <c r="BK127" s="133">
        <f t="shared" si="9"/>
        <v>0</v>
      </c>
      <c r="BL127" s="13" t="s">
        <v>412</v>
      </c>
      <c r="BM127" s="13" t="s">
        <v>728</v>
      </c>
    </row>
    <row r="128" spans="2:65" s="1" customFormat="1" ht="16.5" customHeight="1">
      <c r="B128" s="123"/>
      <c r="C128" s="134" t="s">
        <v>305</v>
      </c>
      <c r="D128" s="134" t="s">
        <v>290</v>
      </c>
      <c r="E128" s="135" t="s">
        <v>729</v>
      </c>
      <c r="F128" s="136" t="s">
        <v>730</v>
      </c>
      <c r="G128" s="137" t="s">
        <v>392</v>
      </c>
      <c r="H128" s="138">
        <v>14</v>
      </c>
      <c r="I128" s="139"/>
      <c r="J128" s="139">
        <f t="shared" si="0"/>
        <v>0</v>
      </c>
      <c r="K128" s="136" t="s">
        <v>1</v>
      </c>
      <c r="L128" s="140"/>
      <c r="M128" s="141" t="s">
        <v>1</v>
      </c>
      <c r="N128" s="142" t="s">
        <v>39</v>
      </c>
      <c r="O128" s="131">
        <v>0</v>
      </c>
      <c r="P128" s="131">
        <f t="shared" si="1"/>
        <v>0</v>
      </c>
      <c r="Q128" s="131">
        <v>0</v>
      </c>
      <c r="R128" s="131">
        <f t="shared" si="2"/>
        <v>0</v>
      </c>
      <c r="S128" s="131">
        <v>0</v>
      </c>
      <c r="T128" s="132">
        <f t="shared" si="3"/>
        <v>0</v>
      </c>
      <c r="AR128" s="13" t="s">
        <v>512</v>
      </c>
      <c r="AT128" s="13" t="s">
        <v>290</v>
      </c>
      <c r="AU128" s="13" t="s">
        <v>77</v>
      </c>
      <c r="AY128" s="13" t="s">
        <v>138</v>
      </c>
      <c r="BE128" s="133">
        <f t="shared" si="4"/>
        <v>0</v>
      </c>
      <c r="BF128" s="133">
        <f t="shared" si="5"/>
        <v>0</v>
      </c>
      <c r="BG128" s="133">
        <f t="shared" si="6"/>
        <v>0</v>
      </c>
      <c r="BH128" s="133">
        <f t="shared" si="7"/>
        <v>0</v>
      </c>
      <c r="BI128" s="133">
        <f t="shared" si="8"/>
        <v>0</v>
      </c>
      <c r="BJ128" s="13" t="s">
        <v>75</v>
      </c>
      <c r="BK128" s="133">
        <f t="shared" si="9"/>
        <v>0</v>
      </c>
      <c r="BL128" s="13" t="s">
        <v>412</v>
      </c>
      <c r="BM128" s="13" t="s">
        <v>731</v>
      </c>
    </row>
    <row r="129" spans="2:65" s="1" customFormat="1" ht="16.5" customHeight="1">
      <c r="B129" s="123"/>
      <c r="C129" s="124" t="s">
        <v>313</v>
      </c>
      <c r="D129" s="124" t="s">
        <v>140</v>
      </c>
      <c r="E129" s="125" t="s">
        <v>732</v>
      </c>
      <c r="F129" s="126" t="s">
        <v>733</v>
      </c>
      <c r="G129" s="127" t="s">
        <v>503</v>
      </c>
      <c r="H129" s="128">
        <v>60</v>
      </c>
      <c r="I129" s="129"/>
      <c r="J129" s="129">
        <f t="shared" si="0"/>
        <v>0</v>
      </c>
      <c r="K129" s="126" t="s">
        <v>1</v>
      </c>
      <c r="L129" s="24"/>
      <c r="M129" s="44" t="s">
        <v>1</v>
      </c>
      <c r="N129" s="130" t="s">
        <v>39</v>
      </c>
      <c r="O129" s="131">
        <v>0</v>
      </c>
      <c r="P129" s="131">
        <f t="shared" si="1"/>
        <v>0</v>
      </c>
      <c r="Q129" s="131">
        <v>0</v>
      </c>
      <c r="R129" s="131">
        <f t="shared" si="2"/>
        <v>0</v>
      </c>
      <c r="S129" s="131">
        <v>0</v>
      </c>
      <c r="T129" s="132">
        <f t="shared" si="3"/>
        <v>0</v>
      </c>
      <c r="AR129" s="13" t="s">
        <v>412</v>
      </c>
      <c r="AT129" s="13" t="s">
        <v>140</v>
      </c>
      <c r="AU129" s="13" t="s">
        <v>77</v>
      </c>
      <c r="AY129" s="13" t="s">
        <v>138</v>
      </c>
      <c r="BE129" s="133">
        <f t="shared" si="4"/>
        <v>0</v>
      </c>
      <c r="BF129" s="133">
        <f t="shared" si="5"/>
        <v>0</v>
      </c>
      <c r="BG129" s="133">
        <f t="shared" si="6"/>
        <v>0</v>
      </c>
      <c r="BH129" s="133">
        <f t="shared" si="7"/>
        <v>0</v>
      </c>
      <c r="BI129" s="133">
        <f t="shared" si="8"/>
        <v>0</v>
      </c>
      <c r="BJ129" s="13" t="s">
        <v>75</v>
      </c>
      <c r="BK129" s="133">
        <f t="shared" si="9"/>
        <v>0</v>
      </c>
      <c r="BL129" s="13" t="s">
        <v>412</v>
      </c>
      <c r="BM129" s="13" t="s">
        <v>734</v>
      </c>
    </row>
    <row r="130" spans="2:65" s="1" customFormat="1" ht="16.5" customHeight="1">
      <c r="B130" s="123"/>
      <c r="C130" s="124" t="s">
        <v>315</v>
      </c>
      <c r="D130" s="124" t="s">
        <v>140</v>
      </c>
      <c r="E130" s="125" t="s">
        <v>735</v>
      </c>
      <c r="F130" s="126" t="s">
        <v>736</v>
      </c>
      <c r="G130" s="127" t="s">
        <v>287</v>
      </c>
      <c r="H130" s="128">
        <v>800</v>
      </c>
      <c r="I130" s="129"/>
      <c r="J130" s="129">
        <f t="shared" si="0"/>
        <v>0</v>
      </c>
      <c r="K130" s="126" t="s">
        <v>1</v>
      </c>
      <c r="L130" s="24"/>
      <c r="M130" s="143" t="s">
        <v>1</v>
      </c>
      <c r="N130" s="144" t="s">
        <v>39</v>
      </c>
      <c r="O130" s="145">
        <v>0</v>
      </c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AR130" s="13" t="s">
        <v>412</v>
      </c>
      <c r="AT130" s="13" t="s">
        <v>140</v>
      </c>
      <c r="AU130" s="13" t="s">
        <v>77</v>
      </c>
      <c r="AY130" s="13" t="s">
        <v>138</v>
      </c>
      <c r="BE130" s="133">
        <f t="shared" si="4"/>
        <v>0</v>
      </c>
      <c r="BF130" s="133">
        <f t="shared" si="5"/>
        <v>0</v>
      </c>
      <c r="BG130" s="133">
        <f t="shared" si="6"/>
        <v>0</v>
      </c>
      <c r="BH130" s="133">
        <f t="shared" si="7"/>
        <v>0</v>
      </c>
      <c r="BI130" s="133">
        <f t="shared" si="8"/>
        <v>0</v>
      </c>
      <c r="BJ130" s="13" t="s">
        <v>75</v>
      </c>
      <c r="BK130" s="133">
        <f t="shared" si="9"/>
        <v>0</v>
      </c>
      <c r="BL130" s="13" t="s">
        <v>412</v>
      </c>
      <c r="BM130" s="13" t="s">
        <v>737</v>
      </c>
    </row>
    <row r="131" spans="2:65" s="1" customFormat="1" ht="6.95" customHeight="1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24"/>
    </row>
  </sheetData>
  <autoFilter ref="C86:K130" xr:uid="{00000000-0009-0000-0000-000003000000}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08"/>
  <sheetViews>
    <sheetView showGridLines="0" workbookViewId="0">
      <selection activeCell="E26" sqref="E2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1"/>
    </row>
    <row r="2" spans="1:46" ht="36.950000000000003" customHeight="1">
      <c r="L2" s="161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91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1:46" ht="24.95" customHeight="1">
      <c r="B4" s="16"/>
      <c r="D4" s="17" t="s">
        <v>97</v>
      </c>
      <c r="L4" s="16"/>
      <c r="M4" s="18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1" t="s">
        <v>14</v>
      </c>
      <c r="L6" s="16"/>
    </row>
    <row r="7" spans="1:46" ht="16.5" customHeight="1">
      <c r="B7" s="16"/>
      <c r="E7" s="185" t="str">
        <f>'Rekapitulace stavby'!K6</f>
        <v>Modernizace farmy - Prima Agri PT a.s.  -  Novostavba OMD</v>
      </c>
      <c r="F7" s="186"/>
      <c r="G7" s="186"/>
      <c r="H7" s="186"/>
      <c r="L7" s="16"/>
    </row>
    <row r="8" spans="1:46" ht="12" customHeight="1">
      <c r="B8" s="16"/>
      <c r="D8" s="21" t="s">
        <v>98</v>
      </c>
      <c r="L8" s="16"/>
    </row>
    <row r="9" spans="1:46" s="1" customFormat="1" ht="16.5" customHeight="1">
      <c r="B9" s="24"/>
      <c r="E9" s="185" t="s">
        <v>99</v>
      </c>
      <c r="F9" s="179"/>
      <c r="G9" s="179"/>
      <c r="H9" s="179"/>
      <c r="L9" s="24"/>
    </row>
    <row r="10" spans="1:46" s="1" customFormat="1" ht="12" customHeight="1">
      <c r="B10" s="24"/>
      <c r="D10" s="21" t="s">
        <v>100</v>
      </c>
      <c r="L10" s="24"/>
    </row>
    <row r="11" spans="1:46" s="1" customFormat="1" ht="36.950000000000003" customHeight="1">
      <c r="B11" s="24"/>
      <c r="E11" s="173" t="s">
        <v>738</v>
      </c>
      <c r="F11" s="179"/>
      <c r="G11" s="179"/>
      <c r="H11" s="179"/>
      <c r="L11" s="24"/>
    </row>
    <row r="12" spans="1:46" s="1" customFormat="1">
      <c r="B12" s="24"/>
      <c r="L12" s="24"/>
    </row>
    <row r="13" spans="1:46" s="1" customFormat="1" ht="12" customHeight="1">
      <c r="B13" s="24"/>
      <c r="D13" s="21" t="s">
        <v>16</v>
      </c>
      <c r="F13" s="13" t="s">
        <v>1</v>
      </c>
      <c r="I13" s="21" t="s">
        <v>17</v>
      </c>
      <c r="J13" s="13" t="s">
        <v>1</v>
      </c>
      <c r="L13" s="24"/>
    </row>
    <row r="14" spans="1:46" s="1" customFormat="1" ht="12" customHeight="1">
      <c r="B14" s="24"/>
      <c r="D14" s="21" t="s">
        <v>18</v>
      </c>
      <c r="F14" s="13" t="s">
        <v>19</v>
      </c>
      <c r="I14" s="21" t="s">
        <v>20</v>
      </c>
      <c r="J14" s="41"/>
      <c r="L14" s="24"/>
    </row>
    <row r="15" spans="1:46" s="1" customFormat="1" ht="10.9" customHeight="1">
      <c r="B15" s="24"/>
      <c r="L15" s="24"/>
    </row>
    <row r="16" spans="1:46" s="1" customFormat="1" ht="12" customHeight="1">
      <c r="B16" s="24"/>
      <c r="D16" s="21" t="s">
        <v>22</v>
      </c>
      <c r="I16" s="21" t="s">
        <v>23</v>
      </c>
      <c r="J16" s="13" t="s">
        <v>24</v>
      </c>
      <c r="L16" s="24"/>
    </row>
    <row r="17" spans="2:12" s="1" customFormat="1" ht="18" customHeight="1">
      <c r="B17" s="24"/>
      <c r="E17" s="13" t="s">
        <v>25</v>
      </c>
      <c r="I17" s="21" t="s">
        <v>26</v>
      </c>
      <c r="J17" s="13" t="s">
        <v>27</v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28</v>
      </c>
      <c r="I19" s="21" t="s">
        <v>23</v>
      </c>
      <c r="J19" s="13" t="str">
        <f>'Rekapitulace stavby'!AN13</f>
        <v/>
      </c>
      <c r="L19" s="24"/>
    </row>
    <row r="20" spans="2:12" s="1" customFormat="1" ht="18" customHeight="1">
      <c r="B20" s="24"/>
      <c r="E20" s="155" t="str">
        <f>'Rekapitulace stavby'!E14</f>
        <v xml:space="preserve"> </v>
      </c>
      <c r="F20" s="155"/>
      <c r="G20" s="155"/>
      <c r="H20" s="155"/>
      <c r="I20" s="21" t="s">
        <v>26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30</v>
      </c>
      <c r="I22" s="21" t="s">
        <v>23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 xml:space="preserve"> </v>
      </c>
      <c r="I23" s="21" t="s">
        <v>26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32</v>
      </c>
      <c r="I25" s="21" t="s">
        <v>23</v>
      </c>
      <c r="J25" s="13" t="s">
        <v>1</v>
      </c>
      <c r="L25" s="24"/>
    </row>
    <row r="26" spans="2:12" s="1" customFormat="1" ht="18" customHeight="1">
      <c r="B26" s="24"/>
      <c r="E26" s="13"/>
      <c r="I26" s="21" t="s">
        <v>26</v>
      </c>
      <c r="J26" s="13" t="s">
        <v>1</v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33</v>
      </c>
      <c r="L28" s="24"/>
    </row>
    <row r="29" spans="2:12" s="7" customFormat="1" ht="16.5" customHeight="1">
      <c r="B29" s="82"/>
      <c r="E29" s="162" t="s">
        <v>1</v>
      </c>
      <c r="F29" s="162"/>
      <c r="G29" s="162"/>
      <c r="H29" s="162"/>
      <c r="L29" s="82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3" t="s">
        <v>34</v>
      </c>
      <c r="J32" s="56">
        <f>ROUND(J87, 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36</v>
      </c>
      <c r="I34" s="27" t="s">
        <v>35</v>
      </c>
      <c r="J34" s="27" t="s">
        <v>37</v>
      </c>
      <c r="L34" s="24"/>
    </row>
    <row r="35" spans="2:12" s="1" customFormat="1" ht="14.45" customHeight="1">
      <c r="B35" s="24"/>
      <c r="D35" s="21" t="s">
        <v>38</v>
      </c>
      <c r="E35" s="21" t="s">
        <v>39</v>
      </c>
      <c r="F35" s="84">
        <f>ROUND((SUM(BE87:BE107)),  2)</f>
        <v>0</v>
      </c>
      <c r="I35" s="29">
        <v>0.21</v>
      </c>
      <c r="J35" s="84">
        <f>ROUND(((SUM(BE87:BE107))*I35),  2)</f>
        <v>0</v>
      </c>
      <c r="L35" s="24"/>
    </row>
    <row r="36" spans="2:12" s="1" customFormat="1" ht="14.45" customHeight="1">
      <c r="B36" s="24"/>
      <c r="E36" s="21" t="s">
        <v>40</v>
      </c>
      <c r="F36" s="84">
        <f>ROUND((SUM(BF87:BF107)),  2)</f>
        <v>0</v>
      </c>
      <c r="I36" s="29">
        <v>0.15</v>
      </c>
      <c r="J36" s="84">
        <f>ROUND(((SUM(BF87:BF107))*I36),  2)</f>
        <v>0</v>
      </c>
      <c r="L36" s="24"/>
    </row>
    <row r="37" spans="2:12" s="1" customFormat="1" ht="14.45" hidden="1" customHeight="1">
      <c r="B37" s="24"/>
      <c r="E37" s="21" t="s">
        <v>41</v>
      </c>
      <c r="F37" s="84">
        <f>ROUND((SUM(BG87:BG107)),  2)</f>
        <v>0</v>
      </c>
      <c r="I37" s="29">
        <v>0.21</v>
      </c>
      <c r="J37" s="84">
        <f>0</f>
        <v>0</v>
      </c>
      <c r="L37" s="24"/>
    </row>
    <row r="38" spans="2:12" s="1" customFormat="1" ht="14.45" hidden="1" customHeight="1">
      <c r="B38" s="24"/>
      <c r="E38" s="21" t="s">
        <v>42</v>
      </c>
      <c r="F38" s="84">
        <f>ROUND((SUM(BH87:BH107)),  2)</f>
        <v>0</v>
      </c>
      <c r="I38" s="29">
        <v>0.15</v>
      </c>
      <c r="J38" s="84">
        <f>0</f>
        <v>0</v>
      </c>
      <c r="L38" s="24"/>
    </row>
    <row r="39" spans="2:12" s="1" customFormat="1" ht="14.45" hidden="1" customHeight="1">
      <c r="B39" s="24"/>
      <c r="E39" s="21" t="s">
        <v>43</v>
      </c>
      <c r="F39" s="84">
        <f>ROUND((SUM(BI87:BI107)),  2)</f>
        <v>0</v>
      </c>
      <c r="I39" s="29">
        <v>0</v>
      </c>
      <c r="J39" s="84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5"/>
      <c r="D41" s="86" t="s">
        <v>44</v>
      </c>
      <c r="E41" s="47"/>
      <c r="F41" s="47"/>
      <c r="G41" s="87" t="s">
        <v>45</v>
      </c>
      <c r="H41" s="88" t="s">
        <v>46</v>
      </c>
      <c r="I41" s="47"/>
      <c r="J41" s="89">
        <f>SUM(J32:J39)</f>
        <v>0</v>
      </c>
      <c r="K41" s="90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102</v>
      </c>
      <c r="L47" s="24"/>
    </row>
    <row r="48" spans="2:12" s="1" customFormat="1" ht="6.95" customHeight="1">
      <c r="B48" s="24"/>
      <c r="L48" s="24"/>
    </row>
    <row r="49" spans="2:47" s="1" customFormat="1" ht="12" customHeight="1">
      <c r="B49" s="24"/>
      <c r="C49" s="21" t="s">
        <v>14</v>
      </c>
      <c r="L49" s="24"/>
    </row>
    <row r="50" spans="2:47" s="1" customFormat="1" ht="16.5" customHeight="1">
      <c r="B50" s="24"/>
      <c r="E50" s="185" t="str">
        <f>E7</f>
        <v>Modernizace farmy - Prima Agri PT a.s.  -  Novostavba OMD</v>
      </c>
      <c r="F50" s="186"/>
      <c r="G50" s="186"/>
      <c r="H50" s="186"/>
      <c r="L50" s="24"/>
    </row>
    <row r="51" spans="2:47" ht="12" customHeight="1">
      <c r="B51" s="16"/>
      <c r="C51" s="21" t="s">
        <v>98</v>
      </c>
      <c r="L51" s="16"/>
    </row>
    <row r="52" spans="2:47" s="1" customFormat="1" ht="16.5" customHeight="1">
      <c r="B52" s="24"/>
      <c r="E52" s="185" t="s">
        <v>99</v>
      </c>
      <c r="F52" s="179"/>
      <c r="G52" s="179"/>
      <c r="H52" s="179"/>
      <c r="L52" s="24"/>
    </row>
    <row r="53" spans="2:47" s="1" customFormat="1" ht="12" customHeight="1">
      <c r="B53" s="24"/>
      <c r="C53" s="21" t="s">
        <v>100</v>
      </c>
      <c r="L53" s="24"/>
    </row>
    <row r="54" spans="2:47" s="1" customFormat="1" ht="16.5" customHeight="1">
      <c r="B54" s="24"/>
      <c r="E54" s="173" t="str">
        <f>E11</f>
        <v>SO 01-4 - Hromosvod a uzemění</v>
      </c>
      <c r="F54" s="179"/>
      <c r="G54" s="179"/>
      <c r="H54" s="179"/>
      <c r="L54" s="24"/>
    </row>
    <row r="55" spans="2:47" s="1" customFormat="1" ht="6.95" customHeight="1">
      <c r="B55" s="24"/>
      <c r="L55" s="24"/>
    </row>
    <row r="56" spans="2:47" s="1" customFormat="1" ht="12" customHeight="1">
      <c r="B56" s="24"/>
      <c r="C56" s="21" t="s">
        <v>18</v>
      </c>
      <c r="F56" s="13" t="str">
        <f>F14</f>
        <v>Nebahovy</v>
      </c>
      <c r="I56" s="21" t="s">
        <v>20</v>
      </c>
      <c r="J56" s="41" t="str">
        <f>IF(J14="","",J14)</f>
        <v/>
      </c>
      <c r="L56" s="24"/>
    </row>
    <row r="57" spans="2:47" s="1" customFormat="1" ht="6.95" customHeight="1">
      <c r="B57" s="24"/>
      <c r="L57" s="24"/>
    </row>
    <row r="58" spans="2:47" s="1" customFormat="1" ht="13.7" customHeight="1">
      <c r="B58" s="24"/>
      <c r="C58" s="21" t="s">
        <v>22</v>
      </c>
      <c r="F58" s="13" t="str">
        <f>E17</f>
        <v>Prima Agri PT a.s.</v>
      </c>
      <c r="I58" s="21" t="s">
        <v>30</v>
      </c>
      <c r="J58" s="22" t="str">
        <f>E23</f>
        <v xml:space="preserve"> </v>
      </c>
      <c r="L58" s="24"/>
    </row>
    <row r="59" spans="2:47" s="1" customFormat="1" ht="13.7" customHeight="1">
      <c r="B59" s="24"/>
      <c r="C59" s="21" t="s">
        <v>28</v>
      </c>
      <c r="F59" s="13" t="str">
        <f>IF(E20="","",E20)</f>
        <v xml:space="preserve"> </v>
      </c>
      <c r="I59" s="21" t="s">
        <v>32</v>
      </c>
      <c r="J59" s="22">
        <f>E26</f>
        <v>0</v>
      </c>
      <c r="L59" s="24"/>
    </row>
    <row r="60" spans="2:47" s="1" customFormat="1" ht="10.35" customHeight="1">
      <c r="B60" s="24"/>
      <c r="L60" s="24"/>
    </row>
    <row r="61" spans="2:47" s="1" customFormat="1" ht="29.25" customHeight="1">
      <c r="B61" s="24"/>
      <c r="C61" s="91" t="s">
        <v>103</v>
      </c>
      <c r="D61" s="85"/>
      <c r="E61" s="85"/>
      <c r="F61" s="85"/>
      <c r="G61" s="85"/>
      <c r="H61" s="85"/>
      <c r="I61" s="85"/>
      <c r="J61" s="92" t="s">
        <v>104</v>
      </c>
      <c r="K61" s="85"/>
      <c r="L61" s="24"/>
    </row>
    <row r="62" spans="2:47" s="1" customFormat="1" ht="10.35" customHeight="1">
      <c r="B62" s="24"/>
      <c r="L62" s="24"/>
    </row>
    <row r="63" spans="2:47" s="1" customFormat="1" ht="22.9" customHeight="1">
      <c r="B63" s="24"/>
      <c r="C63" s="93" t="s">
        <v>105</v>
      </c>
      <c r="J63" s="56">
        <f>J87</f>
        <v>0</v>
      </c>
      <c r="L63" s="24"/>
      <c r="AU63" s="13" t="s">
        <v>106</v>
      </c>
    </row>
    <row r="64" spans="2:47" s="8" customFormat="1" ht="24.95" customHeight="1">
      <c r="B64" s="94"/>
      <c r="D64" s="95" t="s">
        <v>488</v>
      </c>
      <c r="E64" s="96"/>
      <c r="F64" s="96"/>
      <c r="G64" s="96"/>
      <c r="H64" s="96"/>
      <c r="I64" s="96"/>
      <c r="J64" s="97">
        <f>J88</f>
        <v>0</v>
      </c>
      <c r="L64" s="94"/>
    </row>
    <row r="65" spans="2:12" s="9" customFormat="1" ht="19.899999999999999" customHeight="1">
      <c r="B65" s="98"/>
      <c r="D65" s="99" t="s">
        <v>615</v>
      </c>
      <c r="E65" s="100"/>
      <c r="F65" s="100"/>
      <c r="G65" s="100"/>
      <c r="H65" s="100"/>
      <c r="I65" s="100"/>
      <c r="J65" s="101">
        <f>J89</f>
        <v>0</v>
      </c>
      <c r="L65" s="98"/>
    </row>
    <row r="66" spans="2:12" s="1" customFormat="1" ht="21.75" customHeight="1">
      <c r="B66" s="24"/>
      <c r="L66" s="24"/>
    </row>
    <row r="67" spans="2:12" s="1" customFormat="1" ht="6.9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24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24"/>
    </row>
    <row r="72" spans="2:12" s="1" customFormat="1" ht="24.95" customHeight="1">
      <c r="B72" s="24"/>
      <c r="C72" s="17" t="s">
        <v>123</v>
      </c>
      <c r="L72" s="24"/>
    </row>
    <row r="73" spans="2:12" s="1" customFormat="1" ht="6.95" customHeight="1">
      <c r="B73" s="24"/>
      <c r="L73" s="24"/>
    </row>
    <row r="74" spans="2:12" s="1" customFormat="1" ht="12" customHeight="1">
      <c r="B74" s="24"/>
      <c r="C74" s="21" t="s">
        <v>14</v>
      </c>
      <c r="L74" s="24"/>
    </row>
    <row r="75" spans="2:12" s="1" customFormat="1" ht="16.5" customHeight="1">
      <c r="B75" s="24"/>
      <c r="E75" s="185" t="str">
        <f>E7</f>
        <v>Modernizace farmy - Prima Agri PT a.s.  -  Novostavba OMD</v>
      </c>
      <c r="F75" s="186"/>
      <c r="G75" s="186"/>
      <c r="H75" s="186"/>
      <c r="L75" s="24"/>
    </row>
    <row r="76" spans="2:12" ht="12" customHeight="1">
      <c r="B76" s="16"/>
      <c r="C76" s="21" t="s">
        <v>98</v>
      </c>
      <c r="L76" s="16"/>
    </row>
    <row r="77" spans="2:12" s="1" customFormat="1" ht="16.5" customHeight="1">
      <c r="B77" s="24"/>
      <c r="E77" s="185" t="s">
        <v>99</v>
      </c>
      <c r="F77" s="179"/>
      <c r="G77" s="179"/>
      <c r="H77" s="179"/>
      <c r="L77" s="24"/>
    </row>
    <row r="78" spans="2:12" s="1" customFormat="1" ht="12" customHeight="1">
      <c r="B78" s="24"/>
      <c r="C78" s="21" t="s">
        <v>100</v>
      </c>
      <c r="L78" s="24"/>
    </row>
    <row r="79" spans="2:12" s="1" customFormat="1" ht="16.5" customHeight="1">
      <c r="B79" s="24"/>
      <c r="E79" s="173" t="str">
        <f>E11</f>
        <v>SO 01-4 - Hromosvod a uzemění</v>
      </c>
      <c r="F79" s="179"/>
      <c r="G79" s="179"/>
      <c r="H79" s="179"/>
      <c r="L79" s="24"/>
    </row>
    <row r="80" spans="2:12" s="1" customFormat="1" ht="6.95" customHeight="1">
      <c r="B80" s="24"/>
      <c r="L80" s="24"/>
    </row>
    <row r="81" spans="2:65" s="1" customFormat="1" ht="12" customHeight="1">
      <c r="B81" s="24"/>
      <c r="C81" s="21" t="s">
        <v>18</v>
      </c>
      <c r="F81" s="13" t="str">
        <f>F14</f>
        <v>Nebahovy</v>
      </c>
      <c r="I81" s="21" t="s">
        <v>20</v>
      </c>
      <c r="J81" s="41" t="str">
        <f>IF(J14="","",J14)</f>
        <v/>
      </c>
      <c r="L81" s="24"/>
    </row>
    <row r="82" spans="2:65" s="1" customFormat="1" ht="6.95" customHeight="1">
      <c r="B82" s="24"/>
      <c r="L82" s="24"/>
    </row>
    <row r="83" spans="2:65" s="1" customFormat="1" ht="13.7" customHeight="1">
      <c r="B83" s="24"/>
      <c r="C83" s="21" t="s">
        <v>22</v>
      </c>
      <c r="F83" s="13" t="str">
        <f>E17</f>
        <v>Prima Agri PT a.s.</v>
      </c>
      <c r="I83" s="21" t="s">
        <v>30</v>
      </c>
      <c r="J83" s="22" t="str">
        <f>E23</f>
        <v xml:space="preserve"> </v>
      </c>
      <c r="L83" s="24"/>
    </row>
    <row r="84" spans="2:65" s="1" customFormat="1" ht="13.7" customHeight="1">
      <c r="B84" s="24"/>
      <c r="C84" s="21" t="s">
        <v>28</v>
      </c>
      <c r="F84" s="13" t="str">
        <f>IF(E20="","",E20)</f>
        <v xml:space="preserve"> </v>
      </c>
      <c r="I84" s="21" t="s">
        <v>32</v>
      </c>
      <c r="J84" s="22">
        <f>E26</f>
        <v>0</v>
      </c>
      <c r="L84" s="24"/>
    </row>
    <row r="85" spans="2:65" s="1" customFormat="1" ht="10.35" customHeight="1">
      <c r="B85" s="24"/>
      <c r="L85" s="24"/>
    </row>
    <row r="86" spans="2:65" s="10" customFormat="1" ht="29.25" customHeight="1">
      <c r="B86" s="102"/>
      <c r="C86" s="103" t="s">
        <v>124</v>
      </c>
      <c r="D86" s="104" t="s">
        <v>53</v>
      </c>
      <c r="E86" s="104" t="s">
        <v>49</v>
      </c>
      <c r="F86" s="104" t="s">
        <v>50</v>
      </c>
      <c r="G86" s="104" t="s">
        <v>125</v>
      </c>
      <c r="H86" s="104" t="s">
        <v>126</v>
      </c>
      <c r="I86" s="104" t="s">
        <v>127</v>
      </c>
      <c r="J86" s="105" t="s">
        <v>104</v>
      </c>
      <c r="K86" s="106" t="s">
        <v>128</v>
      </c>
      <c r="L86" s="102"/>
      <c r="M86" s="49" t="s">
        <v>1</v>
      </c>
      <c r="N86" s="50" t="s">
        <v>38</v>
      </c>
      <c r="O86" s="50" t="s">
        <v>129</v>
      </c>
      <c r="P86" s="50" t="s">
        <v>130</v>
      </c>
      <c r="Q86" s="50" t="s">
        <v>131</v>
      </c>
      <c r="R86" s="50" t="s">
        <v>132</v>
      </c>
      <c r="S86" s="50" t="s">
        <v>133</v>
      </c>
      <c r="T86" s="51" t="s">
        <v>134</v>
      </c>
    </row>
    <row r="87" spans="2:65" s="1" customFormat="1" ht="22.9" customHeight="1">
      <c r="B87" s="24"/>
      <c r="C87" s="54" t="s">
        <v>135</v>
      </c>
      <c r="J87" s="107">
        <f>BK87</f>
        <v>0</v>
      </c>
      <c r="L87" s="24"/>
      <c r="M87" s="52"/>
      <c r="N87" s="42"/>
      <c r="O87" s="42"/>
      <c r="P87" s="108">
        <f>P88</f>
        <v>0</v>
      </c>
      <c r="Q87" s="42"/>
      <c r="R87" s="108">
        <f>R88</f>
        <v>0</v>
      </c>
      <c r="S87" s="42"/>
      <c r="T87" s="109">
        <f>T88</f>
        <v>0</v>
      </c>
      <c r="AT87" s="13" t="s">
        <v>67</v>
      </c>
      <c r="AU87" s="13" t="s">
        <v>106</v>
      </c>
      <c r="BK87" s="110">
        <f>BK88</f>
        <v>0</v>
      </c>
    </row>
    <row r="88" spans="2:65" s="11" customFormat="1" ht="25.9" customHeight="1">
      <c r="B88" s="111"/>
      <c r="D88" s="112" t="s">
        <v>67</v>
      </c>
      <c r="E88" s="113" t="s">
        <v>290</v>
      </c>
      <c r="F88" s="113" t="s">
        <v>496</v>
      </c>
      <c r="J88" s="114">
        <f>BK88</f>
        <v>0</v>
      </c>
      <c r="L88" s="111"/>
      <c r="M88" s="115"/>
      <c r="N88" s="116"/>
      <c r="O88" s="116"/>
      <c r="P88" s="117">
        <f>P89</f>
        <v>0</v>
      </c>
      <c r="Q88" s="116"/>
      <c r="R88" s="117">
        <f>R89</f>
        <v>0</v>
      </c>
      <c r="S88" s="116"/>
      <c r="T88" s="118">
        <f>T89</f>
        <v>0</v>
      </c>
      <c r="AR88" s="112" t="s">
        <v>150</v>
      </c>
      <c r="AT88" s="119" t="s">
        <v>67</v>
      </c>
      <c r="AU88" s="119" t="s">
        <v>68</v>
      </c>
      <c r="AY88" s="112" t="s">
        <v>138</v>
      </c>
      <c r="BK88" s="120">
        <f>BK89</f>
        <v>0</v>
      </c>
    </row>
    <row r="89" spans="2:65" s="11" customFormat="1" ht="22.9" customHeight="1">
      <c r="B89" s="111"/>
      <c r="D89" s="112" t="s">
        <v>67</v>
      </c>
      <c r="E89" s="121" t="s">
        <v>616</v>
      </c>
      <c r="F89" s="121" t="s">
        <v>617</v>
      </c>
      <c r="J89" s="122">
        <f>BK89</f>
        <v>0</v>
      </c>
      <c r="L89" s="111"/>
      <c r="M89" s="115"/>
      <c r="N89" s="116"/>
      <c r="O89" s="116"/>
      <c r="P89" s="117">
        <f>SUM(P90:P107)</f>
        <v>0</v>
      </c>
      <c r="Q89" s="116"/>
      <c r="R89" s="117">
        <f>SUM(R90:R107)</f>
        <v>0</v>
      </c>
      <c r="S89" s="116"/>
      <c r="T89" s="118">
        <f>SUM(T90:T107)</f>
        <v>0</v>
      </c>
      <c r="AR89" s="112" t="s">
        <v>150</v>
      </c>
      <c r="AT89" s="119" t="s">
        <v>67</v>
      </c>
      <c r="AU89" s="119" t="s">
        <v>75</v>
      </c>
      <c r="AY89" s="112" t="s">
        <v>138</v>
      </c>
      <c r="BK89" s="120">
        <f>SUM(BK90:BK107)</f>
        <v>0</v>
      </c>
    </row>
    <row r="90" spans="2:65" s="1" customFormat="1" ht="16.5" customHeight="1">
      <c r="B90" s="123"/>
      <c r="C90" s="134" t="s">
        <v>75</v>
      </c>
      <c r="D90" s="134" t="s">
        <v>290</v>
      </c>
      <c r="E90" s="135" t="s">
        <v>739</v>
      </c>
      <c r="F90" s="136" t="s">
        <v>740</v>
      </c>
      <c r="G90" s="137" t="s">
        <v>287</v>
      </c>
      <c r="H90" s="138">
        <v>150</v>
      </c>
      <c r="I90" s="139"/>
      <c r="J90" s="139">
        <f t="shared" ref="J90:J107" si="0">ROUND(I90*H90,2)</f>
        <v>0</v>
      </c>
      <c r="K90" s="136" t="s">
        <v>1</v>
      </c>
      <c r="L90" s="140"/>
      <c r="M90" s="141" t="s">
        <v>1</v>
      </c>
      <c r="N90" s="142" t="s">
        <v>39</v>
      </c>
      <c r="O90" s="131">
        <v>0</v>
      </c>
      <c r="P90" s="131">
        <f t="shared" ref="P90:P107" si="1">O90*H90</f>
        <v>0</v>
      </c>
      <c r="Q90" s="131">
        <v>0</v>
      </c>
      <c r="R90" s="131">
        <f t="shared" ref="R90:R107" si="2">Q90*H90</f>
        <v>0</v>
      </c>
      <c r="S90" s="131">
        <v>0</v>
      </c>
      <c r="T90" s="132">
        <f t="shared" ref="T90:T107" si="3">S90*H90</f>
        <v>0</v>
      </c>
      <c r="AR90" s="13" t="s">
        <v>512</v>
      </c>
      <c r="AT90" s="13" t="s">
        <v>290</v>
      </c>
      <c r="AU90" s="13" t="s">
        <v>77</v>
      </c>
      <c r="AY90" s="13" t="s">
        <v>138</v>
      </c>
      <c r="BE90" s="133">
        <f t="shared" ref="BE90:BE107" si="4">IF(N90="základní",J90,0)</f>
        <v>0</v>
      </c>
      <c r="BF90" s="133">
        <f t="shared" ref="BF90:BF107" si="5">IF(N90="snížená",J90,0)</f>
        <v>0</v>
      </c>
      <c r="BG90" s="133">
        <f t="shared" ref="BG90:BG107" si="6">IF(N90="zákl. přenesená",J90,0)</f>
        <v>0</v>
      </c>
      <c r="BH90" s="133">
        <f t="shared" ref="BH90:BH107" si="7">IF(N90="sníž. přenesená",J90,0)</f>
        <v>0</v>
      </c>
      <c r="BI90" s="133">
        <f t="shared" ref="BI90:BI107" si="8">IF(N90="nulová",J90,0)</f>
        <v>0</v>
      </c>
      <c r="BJ90" s="13" t="s">
        <v>75</v>
      </c>
      <c r="BK90" s="133">
        <f t="shared" ref="BK90:BK107" si="9">ROUND(I90*H90,2)</f>
        <v>0</v>
      </c>
      <c r="BL90" s="13" t="s">
        <v>412</v>
      </c>
      <c r="BM90" s="13" t="s">
        <v>741</v>
      </c>
    </row>
    <row r="91" spans="2:65" s="1" customFormat="1" ht="16.5" customHeight="1">
      <c r="B91" s="123"/>
      <c r="C91" s="134" t="s">
        <v>77</v>
      </c>
      <c r="D91" s="134" t="s">
        <v>290</v>
      </c>
      <c r="E91" s="135" t="s">
        <v>742</v>
      </c>
      <c r="F91" s="136" t="s">
        <v>743</v>
      </c>
      <c r="G91" s="137" t="s">
        <v>392</v>
      </c>
      <c r="H91" s="138">
        <v>46</v>
      </c>
      <c r="I91" s="139"/>
      <c r="J91" s="139">
        <f t="shared" si="0"/>
        <v>0</v>
      </c>
      <c r="K91" s="136" t="s">
        <v>1</v>
      </c>
      <c r="L91" s="140"/>
      <c r="M91" s="141" t="s">
        <v>1</v>
      </c>
      <c r="N91" s="142" t="s">
        <v>39</v>
      </c>
      <c r="O91" s="131">
        <v>0</v>
      </c>
      <c r="P91" s="131">
        <f t="shared" si="1"/>
        <v>0</v>
      </c>
      <c r="Q91" s="131">
        <v>0</v>
      </c>
      <c r="R91" s="131">
        <f t="shared" si="2"/>
        <v>0</v>
      </c>
      <c r="S91" s="131">
        <v>0</v>
      </c>
      <c r="T91" s="132">
        <f t="shared" si="3"/>
        <v>0</v>
      </c>
      <c r="AR91" s="13" t="s">
        <v>512</v>
      </c>
      <c r="AT91" s="13" t="s">
        <v>290</v>
      </c>
      <c r="AU91" s="13" t="s">
        <v>77</v>
      </c>
      <c r="AY91" s="13" t="s">
        <v>138</v>
      </c>
      <c r="BE91" s="133">
        <f t="shared" si="4"/>
        <v>0</v>
      </c>
      <c r="BF91" s="133">
        <f t="shared" si="5"/>
        <v>0</v>
      </c>
      <c r="BG91" s="133">
        <f t="shared" si="6"/>
        <v>0</v>
      </c>
      <c r="BH91" s="133">
        <f t="shared" si="7"/>
        <v>0</v>
      </c>
      <c r="BI91" s="133">
        <f t="shared" si="8"/>
        <v>0</v>
      </c>
      <c r="BJ91" s="13" t="s">
        <v>75</v>
      </c>
      <c r="BK91" s="133">
        <f t="shared" si="9"/>
        <v>0</v>
      </c>
      <c r="BL91" s="13" t="s">
        <v>412</v>
      </c>
      <c r="BM91" s="13" t="s">
        <v>744</v>
      </c>
    </row>
    <row r="92" spans="2:65" s="1" customFormat="1" ht="16.5" customHeight="1">
      <c r="B92" s="123"/>
      <c r="C92" s="134" t="s">
        <v>150</v>
      </c>
      <c r="D92" s="134" t="s">
        <v>290</v>
      </c>
      <c r="E92" s="135" t="s">
        <v>745</v>
      </c>
      <c r="F92" s="136" t="s">
        <v>746</v>
      </c>
      <c r="G92" s="137" t="s">
        <v>392</v>
      </c>
      <c r="H92" s="138">
        <v>6</v>
      </c>
      <c r="I92" s="139"/>
      <c r="J92" s="139">
        <f t="shared" si="0"/>
        <v>0</v>
      </c>
      <c r="K92" s="136" t="s">
        <v>1</v>
      </c>
      <c r="L92" s="140"/>
      <c r="M92" s="141" t="s">
        <v>1</v>
      </c>
      <c r="N92" s="142" t="s">
        <v>39</v>
      </c>
      <c r="O92" s="131">
        <v>0</v>
      </c>
      <c r="P92" s="131">
        <f t="shared" si="1"/>
        <v>0</v>
      </c>
      <c r="Q92" s="131">
        <v>0</v>
      </c>
      <c r="R92" s="131">
        <f t="shared" si="2"/>
        <v>0</v>
      </c>
      <c r="S92" s="131">
        <v>0</v>
      </c>
      <c r="T92" s="132">
        <f t="shared" si="3"/>
        <v>0</v>
      </c>
      <c r="AR92" s="13" t="s">
        <v>512</v>
      </c>
      <c r="AT92" s="13" t="s">
        <v>290</v>
      </c>
      <c r="AU92" s="13" t="s">
        <v>77</v>
      </c>
      <c r="AY92" s="13" t="s">
        <v>138</v>
      </c>
      <c r="BE92" s="133">
        <f t="shared" si="4"/>
        <v>0</v>
      </c>
      <c r="BF92" s="133">
        <f t="shared" si="5"/>
        <v>0</v>
      </c>
      <c r="BG92" s="133">
        <f t="shared" si="6"/>
        <v>0</v>
      </c>
      <c r="BH92" s="133">
        <f t="shared" si="7"/>
        <v>0</v>
      </c>
      <c r="BI92" s="133">
        <f t="shared" si="8"/>
        <v>0</v>
      </c>
      <c r="BJ92" s="13" t="s">
        <v>75</v>
      </c>
      <c r="BK92" s="133">
        <f t="shared" si="9"/>
        <v>0</v>
      </c>
      <c r="BL92" s="13" t="s">
        <v>412</v>
      </c>
      <c r="BM92" s="13" t="s">
        <v>747</v>
      </c>
    </row>
    <row r="93" spans="2:65" s="1" customFormat="1" ht="16.5" customHeight="1">
      <c r="B93" s="123"/>
      <c r="C93" s="134" t="s">
        <v>144</v>
      </c>
      <c r="D93" s="134" t="s">
        <v>290</v>
      </c>
      <c r="E93" s="135" t="s">
        <v>748</v>
      </c>
      <c r="F93" s="136" t="s">
        <v>749</v>
      </c>
      <c r="G93" s="137" t="s">
        <v>392</v>
      </c>
      <c r="H93" s="138">
        <v>6</v>
      </c>
      <c r="I93" s="139"/>
      <c r="J93" s="139">
        <f t="shared" si="0"/>
        <v>0</v>
      </c>
      <c r="K93" s="136" t="s">
        <v>1</v>
      </c>
      <c r="L93" s="140"/>
      <c r="M93" s="141" t="s">
        <v>1</v>
      </c>
      <c r="N93" s="142" t="s">
        <v>39</v>
      </c>
      <c r="O93" s="131">
        <v>0</v>
      </c>
      <c r="P93" s="131">
        <f t="shared" si="1"/>
        <v>0</v>
      </c>
      <c r="Q93" s="131">
        <v>0</v>
      </c>
      <c r="R93" s="131">
        <f t="shared" si="2"/>
        <v>0</v>
      </c>
      <c r="S93" s="131">
        <v>0</v>
      </c>
      <c r="T93" s="132">
        <f t="shared" si="3"/>
        <v>0</v>
      </c>
      <c r="AR93" s="13" t="s">
        <v>512</v>
      </c>
      <c r="AT93" s="13" t="s">
        <v>290</v>
      </c>
      <c r="AU93" s="13" t="s">
        <v>77</v>
      </c>
      <c r="AY93" s="13" t="s">
        <v>138</v>
      </c>
      <c r="BE93" s="133">
        <f t="shared" si="4"/>
        <v>0</v>
      </c>
      <c r="BF93" s="133">
        <f t="shared" si="5"/>
        <v>0</v>
      </c>
      <c r="BG93" s="133">
        <f t="shared" si="6"/>
        <v>0</v>
      </c>
      <c r="BH93" s="133">
        <f t="shared" si="7"/>
        <v>0</v>
      </c>
      <c r="BI93" s="133">
        <f t="shared" si="8"/>
        <v>0</v>
      </c>
      <c r="BJ93" s="13" t="s">
        <v>75</v>
      </c>
      <c r="BK93" s="133">
        <f t="shared" si="9"/>
        <v>0</v>
      </c>
      <c r="BL93" s="13" t="s">
        <v>412</v>
      </c>
      <c r="BM93" s="13" t="s">
        <v>750</v>
      </c>
    </row>
    <row r="94" spans="2:65" s="1" customFormat="1" ht="16.5" customHeight="1">
      <c r="B94" s="123"/>
      <c r="C94" s="134" t="s">
        <v>158</v>
      </c>
      <c r="D94" s="134" t="s">
        <v>290</v>
      </c>
      <c r="E94" s="135" t="s">
        <v>751</v>
      </c>
      <c r="F94" s="136" t="s">
        <v>752</v>
      </c>
      <c r="G94" s="137" t="s">
        <v>392</v>
      </c>
      <c r="H94" s="138">
        <v>24</v>
      </c>
      <c r="I94" s="139"/>
      <c r="J94" s="139">
        <f t="shared" si="0"/>
        <v>0</v>
      </c>
      <c r="K94" s="136" t="s">
        <v>1</v>
      </c>
      <c r="L94" s="140"/>
      <c r="M94" s="141" t="s">
        <v>1</v>
      </c>
      <c r="N94" s="142" t="s">
        <v>39</v>
      </c>
      <c r="O94" s="131">
        <v>0</v>
      </c>
      <c r="P94" s="131">
        <f t="shared" si="1"/>
        <v>0</v>
      </c>
      <c r="Q94" s="131">
        <v>0</v>
      </c>
      <c r="R94" s="131">
        <f t="shared" si="2"/>
        <v>0</v>
      </c>
      <c r="S94" s="131">
        <v>0</v>
      </c>
      <c r="T94" s="132">
        <f t="shared" si="3"/>
        <v>0</v>
      </c>
      <c r="AR94" s="13" t="s">
        <v>512</v>
      </c>
      <c r="AT94" s="13" t="s">
        <v>290</v>
      </c>
      <c r="AU94" s="13" t="s">
        <v>77</v>
      </c>
      <c r="AY94" s="13" t="s">
        <v>138</v>
      </c>
      <c r="BE94" s="133">
        <f t="shared" si="4"/>
        <v>0</v>
      </c>
      <c r="BF94" s="133">
        <f t="shared" si="5"/>
        <v>0</v>
      </c>
      <c r="BG94" s="133">
        <f t="shared" si="6"/>
        <v>0</v>
      </c>
      <c r="BH94" s="133">
        <f t="shared" si="7"/>
        <v>0</v>
      </c>
      <c r="BI94" s="133">
        <f t="shared" si="8"/>
        <v>0</v>
      </c>
      <c r="BJ94" s="13" t="s">
        <v>75</v>
      </c>
      <c r="BK94" s="133">
        <f t="shared" si="9"/>
        <v>0</v>
      </c>
      <c r="BL94" s="13" t="s">
        <v>412</v>
      </c>
      <c r="BM94" s="13" t="s">
        <v>753</v>
      </c>
    </row>
    <row r="95" spans="2:65" s="1" customFormat="1" ht="16.5" customHeight="1">
      <c r="B95" s="123"/>
      <c r="C95" s="134" t="s">
        <v>162</v>
      </c>
      <c r="D95" s="134" t="s">
        <v>290</v>
      </c>
      <c r="E95" s="135" t="s">
        <v>754</v>
      </c>
      <c r="F95" s="136" t="s">
        <v>755</v>
      </c>
      <c r="G95" s="137" t="s">
        <v>392</v>
      </c>
      <c r="H95" s="138">
        <v>24</v>
      </c>
      <c r="I95" s="139"/>
      <c r="J95" s="139">
        <f t="shared" si="0"/>
        <v>0</v>
      </c>
      <c r="K95" s="136" t="s">
        <v>1</v>
      </c>
      <c r="L95" s="140"/>
      <c r="M95" s="141" t="s">
        <v>1</v>
      </c>
      <c r="N95" s="142" t="s">
        <v>39</v>
      </c>
      <c r="O95" s="131">
        <v>0</v>
      </c>
      <c r="P95" s="131">
        <f t="shared" si="1"/>
        <v>0</v>
      </c>
      <c r="Q95" s="131">
        <v>0</v>
      </c>
      <c r="R95" s="131">
        <f t="shared" si="2"/>
        <v>0</v>
      </c>
      <c r="S95" s="131">
        <v>0</v>
      </c>
      <c r="T95" s="132">
        <f t="shared" si="3"/>
        <v>0</v>
      </c>
      <c r="AR95" s="13" t="s">
        <v>512</v>
      </c>
      <c r="AT95" s="13" t="s">
        <v>290</v>
      </c>
      <c r="AU95" s="13" t="s">
        <v>77</v>
      </c>
      <c r="AY95" s="13" t="s">
        <v>138</v>
      </c>
      <c r="BE95" s="133">
        <f t="shared" si="4"/>
        <v>0</v>
      </c>
      <c r="BF95" s="133">
        <f t="shared" si="5"/>
        <v>0</v>
      </c>
      <c r="BG95" s="133">
        <f t="shared" si="6"/>
        <v>0</v>
      </c>
      <c r="BH95" s="133">
        <f t="shared" si="7"/>
        <v>0</v>
      </c>
      <c r="BI95" s="133">
        <f t="shared" si="8"/>
        <v>0</v>
      </c>
      <c r="BJ95" s="13" t="s">
        <v>75</v>
      </c>
      <c r="BK95" s="133">
        <f t="shared" si="9"/>
        <v>0</v>
      </c>
      <c r="BL95" s="13" t="s">
        <v>412</v>
      </c>
      <c r="BM95" s="13" t="s">
        <v>756</v>
      </c>
    </row>
    <row r="96" spans="2:65" s="1" customFormat="1" ht="16.5" customHeight="1">
      <c r="B96" s="123"/>
      <c r="C96" s="134" t="s">
        <v>166</v>
      </c>
      <c r="D96" s="134" t="s">
        <v>290</v>
      </c>
      <c r="E96" s="135" t="s">
        <v>757</v>
      </c>
      <c r="F96" s="136" t="s">
        <v>758</v>
      </c>
      <c r="G96" s="137" t="s">
        <v>287</v>
      </c>
      <c r="H96" s="138">
        <v>24.6</v>
      </c>
      <c r="I96" s="139"/>
      <c r="J96" s="139">
        <f t="shared" si="0"/>
        <v>0</v>
      </c>
      <c r="K96" s="136" t="s">
        <v>1</v>
      </c>
      <c r="L96" s="140"/>
      <c r="M96" s="141" t="s">
        <v>1</v>
      </c>
      <c r="N96" s="142" t="s">
        <v>39</v>
      </c>
      <c r="O96" s="131">
        <v>0</v>
      </c>
      <c r="P96" s="131">
        <f t="shared" si="1"/>
        <v>0</v>
      </c>
      <c r="Q96" s="131">
        <v>0</v>
      </c>
      <c r="R96" s="131">
        <f t="shared" si="2"/>
        <v>0</v>
      </c>
      <c r="S96" s="131">
        <v>0</v>
      </c>
      <c r="T96" s="132">
        <f t="shared" si="3"/>
        <v>0</v>
      </c>
      <c r="AR96" s="13" t="s">
        <v>512</v>
      </c>
      <c r="AT96" s="13" t="s">
        <v>290</v>
      </c>
      <c r="AU96" s="13" t="s">
        <v>77</v>
      </c>
      <c r="AY96" s="13" t="s">
        <v>138</v>
      </c>
      <c r="BE96" s="133">
        <f t="shared" si="4"/>
        <v>0</v>
      </c>
      <c r="BF96" s="133">
        <f t="shared" si="5"/>
        <v>0</v>
      </c>
      <c r="BG96" s="133">
        <f t="shared" si="6"/>
        <v>0</v>
      </c>
      <c r="BH96" s="133">
        <f t="shared" si="7"/>
        <v>0</v>
      </c>
      <c r="BI96" s="133">
        <f t="shared" si="8"/>
        <v>0</v>
      </c>
      <c r="BJ96" s="13" t="s">
        <v>75</v>
      </c>
      <c r="BK96" s="133">
        <f t="shared" si="9"/>
        <v>0</v>
      </c>
      <c r="BL96" s="13" t="s">
        <v>412</v>
      </c>
      <c r="BM96" s="13" t="s">
        <v>759</v>
      </c>
    </row>
    <row r="97" spans="2:65" s="1" customFormat="1" ht="16.5" customHeight="1">
      <c r="B97" s="123"/>
      <c r="C97" s="134" t="s">
        <v>171</v>
      </c>
      <c r="D97" s="134" t="s">
        <v>290</v>
      </c>
      <c r="E97" s="135" t="s">
        <v>760</v>
      </c>
      <c r="F97" s="136" t="s">
        <v>761</v>
      </c>
      <c r="G97" s="137" t="s">
        <v>331</v>
      </c>
      <c r="H97" s="138">
        <v>280</v>
      </c>
      <c r="I97" s="139"/>
      <c r="J97" s="139">
        <f t="shared" si="0"/>
        <v>0</v>
      </c>
      <c r="K97" s="136" t="s">
        <v>1</v>
      </c>
      <c r="L97" s="140"/>
      <c r="M97" s="141" t="s">
        <v>1</v>
      </c>
      <c r="N97" s="142" t="s">
        <v>39</v>
      </c>
      <c r="O97" s="131">
        <v>0</v>
      </c>
      <c r="P97" s="131">
        <f t="shared" si="1"/>
        <v>0</v>
      </c>
      <c r="Q97" s="131">
        <v>0</v>
      </c>
      <c r="R97" s="131">
        <f t="shared" si="2"/>
        <v>0</v>
      </c>
      <c r="S97" s="131">
        <v>0</v>
      </c>
      <c r="T97" s="132">
        <f t="shared" si="3"/>
        <v>0</v>
      </c>
      <c r="AR97" s="13" t="s">
        <v>512</v>
      </c>
      <c r="AT97" s="13" t="s">
        <v>290</v>
      </c>
      <c r="AU97" s="13" t="s">
        <v>77</v>
      </c>
      <c r="AY97" s="13" t="s">
        <v>138</v>
      </c>
      <c r="BE97" s="133">
        <f t="shared" si="4"/>
        <v>0</v>
      </c>
      <c r="BF97" s="133">
        <f t="shared" si="5"/>
        <v>0</v>
      </c>
      <c r="BG97" s="133">
        <f t="shared" si="6"/>
        <v>0</v>
      </c>
      <c r="BH97" s="133">
        <f t="shared" si="7"/>
        <v>0</v>
      </c>
      <c r="BI97" s="133">
        <f t="shared" si="8"/>
        <v>0</v>
      </c>
      <c r="BJ97" s="13" t="s">
        <v>75</v>
      </c>
      <c r="BK97" s="133">
        <f t="shared" si="9"/>
        <v>0</v>
      </c>
      <c r="BL97" s="13" t="s">
        <v>412</v>
      </c>
      <c r="BM97" s="13" t="s">
        <v>762</v>
      </c>
    </row>
    <row r="98" spans="2:65" s="1" customFormat="1" ht="16.5" customHeight="1">
      <c r="B98" s="123"/>
      <c r="C98" s="134" t="s">
        <v>176</v>
      </c>
      <c r="D98" s="134" t="s">
        <v>290</v>
      </c>
      <c r="E98" s="135" t="s">
        <v>763</v>
      </c>
      <c r="F98" s="136" t="s">
        <v>764</v>
      </c>
      <c r="G98" s="137" t="s">
        <v>392</v>
      </c>
      <c r="H98" s="138">
        <v>6</v>
      </c>
      <c r="I98" s="139"/>
      <c r="J98" s="139">
        <f t="shared" si="0"/>
        <v>0</v>
      </c>
      <c r="K98" s="136" t="s">
        <v>1</v>
      </c>
      <c r="L98" s="140"/>
      <c r="M98" s="141" t="s">
        <v>1</v>
      </c>
      <c r="N98" s="142" t="s">
        <v>39</v>
      </c>
      <c r="O98" s="131">
        <v>0</v>
      </c>
      <c r="P98" s="131">
        <f t="shared" si="1"/>
        <v>0</v>
      </c>
      <c r="Q98" s="131">
        <v>0</v>
      </c>
      <c r="R98" s="131">
        <f t="shared" si="2"/>
        <v>0</v>
      </c>
      <c r="S98" s="131">
        <v>0</v>
      </c>
      <c r="T98" s="132">
        <f t="shared" si="3"/>
        <v>0</v>
      </c>
      <c r="AR98" s="13" t="s">
        <v>512</v>
      </c>
      <c r="AT98" s="13" t="s">
        <v>290</v>
      </c>
      <c r="AU98" s="13" t="s">
        <v>77</v>
      </c>
      <c r="AY98" s="13" t="s">
        <v>138</v>
      </c>
      <c r="BE98" s="133">
        <f t="shared" si="4"/>
        <v>0</v>
      </c>
      <c r="BF98" s="133">
        <f t="shared" si="5"/>
        <v>0</v>
      </c>
      <c r="BG98" s="133">
        <f t="shared" si="6"/>
        <v>0</v>
      </c>
      <c r="BH98" s="133">
        <f t="shared" si="7"/>
        <v>0</v>
      </c>
      <c r="BI98" s="133">
        <f t="shared" si="8"/>
        <v>0</v>
      </c>
      <c r="BJ98" s="13" t="s">
        <v>75</v>
      </c>
      <c r="BK98" s="133">
        <f t="shared" si="9"/>
        <v>0</v>
      </c>
      <c r="BL98" s="13" t="s">
        <v>412</v>
      </c>
      <c r="BM98" s="13" t="s">
        <v>765</v>
      </c>
    </row>
    <row r="99" spans="2:65" s="1" customFormat="1" ht="16.5" customHeight="1">
      <c r="B99" s="123"/>
      <c r="C99" s="134" t="s">
        <v>181</v>
      </c>
      <c r="D99" s="134" t="s">
        <v>290</v>
      </c>
      <c r="E99" s="135" t="s">
        <v>766</v>
      </c>
      <c r="F99" s="136" t="s">
        <v>767</v>
      </c>
      <c r="G99" s="137" t="s">
        <v>392</v>
      </c>
      <c r="H99" s="138">
        <v>12</v>
      </c>
      <c r="I99" s="139"/>
      <c r="J99" s="139">
        <f t="shared" si="0"/>
        <v>0</v>
      </c>
      <c r="K99" s="136" t="s">
        <v>1</v>
      </c>
      <c r="L99" s="140"/>
      <c r="M99" s="141" t="s">
        <v>1</v>
      </c>
      <c r="N99" s="142" t="s">
        <v>39</v>
      </c>
      <c r="O99" s="131">
        <v>0</v>
      </c>
      <c r="P99" s="131">
        <f t="shared" si="1"/>
        <v>0</v>
      </c>
      <c r="Q99" s="131">
        <v>0</v>
      </c>
      <c r="R99" s="131">
        <f t="shared" si="2"/>
        <v>0</v>
      </c>
      <c r="S99" s="131">
        <v>0</v>
      </c>
      <c r="T99" s="132">
        <f t="shared" si="3"/>
        <v>0</v>
      </c>
      <c r="AR99" s="13" t="s">
        <v>512</v>
      </c>
      <c r="AT99" s="13" t="s">
        <v>290</v>
      </c>
      <c r="AU99" s="13" t="s">
        <v>77</v>
      </c>
      <c r="AY99" s="13" t="s">
        <v>138</v>
      </c>
      <c r="BE99" s="133">
        <f t="shared" si="4"/>
        <v>0</v>
      </c>
      <c r="BF99" s="133">
        <f t="shared" si="5"/>
        <v>0</v>
      </c>
      <c r="BG99" s="133">
        <f t="shared" si="6"/>
        <v>0</v>
      </c>
      <c r="BH99" s="133">
        <f t="shared" si="7"/>
        <v>0</v>
      </c>
      <c r="BI99" s="133">
        <f t="shared" si="8"/>
        <v>0</v>
      </c>
      <c r="BJ99" s="13" t="s">
        <v>75</v>
      </c>
      <c r="BK99" s="133">
        <f t="shared" si="9"/>
        <v>0</v>
      </c>
      <c r="BL99" s="13" t="s">
        <v>412</v>
      </c>
      <c r="BM99" s="13" t="s">
        <v>768</v>
      </c>
    </row>
    <row r="100" spans="2:65" s="1" customFormat="1" ht="16.5" customHeight="1">
      <c r="B100" s="123"/>
      <c r="C100" s="134" t="s">
        <v>187</v>
      </c>
      <c r="D100" s="134" t="s">
        <v>290</v>
      </c>
      <c r="E100" s="135" t="s">
        <v>769</v>
      </c>
      <c r="F100" s="136" t="s">
        <v>770</v>
      </c>
      <c r="G100" s="137" t="s">
        <v>392</v>
      </c>
      <c r="H100" s="138">
        <v>150</v>
      </c>
      <c r="I100" s="139"/>
      <c r="J100" s="139">
        <f t="shared" si="0"/>
        <v>0</v>
      </c>
      <c r="K100" s="136" t="s">
        <v>1</v>
      </c>
      <c r="L100" s="140"/>
      <c r="M100" s="141" t="s">
        <v>1</v>
      </c>
      <c r="N100" s="142" t="s">
        <v>39</v>
      </c>
      <c r="O100" s="131">
        <v>0</v>
      </c>
      <c r="P100" s="131">
        <f t="shared" si="1"/>
        <v>0</v>
      </c>
      <c r="Q100" s="131">
        <v>0</v>
      </c>
      <c r="R100" s="131">
        <f t="shared" si="2"/>
        <v>0</v>
      </c>
      <c r="S100" s="131">
        <v>0</v>
      </c>
      <c r="T100" s="132">
        <f t="shared" si="3"/>
        <v>0</v>
      </c>
      <c r="AR100" s="13" t="s">
        <v>512</v>
      </c>
      <c r="AT100" s="13" t="s">
        <v>290</v>
      </c>
      <c r="AU100" s="13" t="s">
        <v>77</v>
      </c>
      <c r="AY100" s="13" t="s">
        <v>138</v>
      </c>
      <c r="BE100" s="133">
        <f t="shared" si="4"/>
        <v>0</v>
      </c>
      <c r="BF100" s="133">
        <f t="shared" si="5"/>
        <v>0</v>
      </c>
      <c r="BG100" s="133">
        <f t="shared" si="6"/>
        <v>0</v>
      </c>
      <c r="BH100" s="133">
        <f t="shared" si="7"/>
        <v>0</v>
      </c>
      <c r="BI100" s="133">
        <f t="shared" si="8"/>
        <v>0</v>
      </c>
      <c r="BJ100" s="13" t="s">
        <v>75</v>
      </c>
      <c r="BK100" s="133">
        <f t="shared" si="9"/>
        <v>0</v>
      </c>
      <c r="BL100" s="13" t="s">
        <v>412</v>
      </c>
      <c r="BM100" s="13" t="s">
        <v>771</v>
      </c>
    </row>
    <row r="101" spans="2:65" s="1" customFormat="1" ht="16.5" customHeight="1">
      <c r="B101" s="123"/>
      <c r="C101" s="134" t="s">
        <v>191</v>
      </c>
      <c r="D101" s="134" t="s">
        <v>290</v>
      </c>
      <c r="E101" s="135" t="s">
        <v>772</v>
      </c>
      <c r="F101" s="136" t="s">
        <v>773</v>
      </c>
      <c r="G101" s="137" t="s">
        <v>331</v>
      </c>
      <c r="H101" s="138">
        <v>280</v>
      </c>
      <c r="I101" s="139"/>
      <c r="J101" s="139">
        <f t="shared" si="0"/>
        <v>0</v>
      </c>
      <c r="K101" s="136" t="s">
        <v>1</v>
      </c>
      <c r="L101" s="140"/>
      <c r="M101" s="141" t="s">
        <v>1</v>
      </c>
      <c r="N101" s="142" t="s">
        <v>39</v>
      </c>
      <c r="O101" s="131">
        <v>0</v>
      </c>
      <c r="P101" s="131">
        <f t="shared" si="1"/>
        <v>0</v>
      </c>
      <c r="Q101" s="131">
        <v>0</v>
      </c>
      <c r="R101" s="131">
        <f t="shared" si="2"/>
        <v>0</v>
      </c>
      <c r="S101" s="131">
        <v>0</v>
      </c>
      <c r="T101" s="132">
        <f t="shared" si="3"/>
        <v>0</v>
      </c>
      <c r="AR101" s="13" t="s">
        <v>512</v>
      </c>
      <c r="AT101" s="13" t="s">
        <v>290</v>
      </c>
      <c r="AU101" s="13" t="s">
        <v>77</v>
      </c>
      <c r="AY101" s="13" t="s">
        <v>138</v>
      </c>
      <c r="BE101" s="133">
        <f t="shared" si="4"/>
        <v>0</v>
      </c>
      <c r="BF101" s="133">
        <f t="shared" si="5"/>
        <v>0</v>
      </c>
      <c r="BG101" s="133">
        <f t="shared" si="6"/>
        <v>0</v>
      </c>
      <c r="BH101" s="133">
        <f t="shared" si="7"/>
        <v>0</v>
      </c>
      <c r="BI101" s="133">
        <f t="shared" si="8"/>
        <v>0</v>
      </c>
      <c r="BJ101" s="13" t="s">
        <v>75</v>
      </c>
      <c r="BK101" s="133">
        <f t="shared" si="9"/>
        <v>0</v>
      </c>
      <c r="BL101" s="13" t="s">
        <v>412</v>
      </c>
      <c r="BM101" s="13" t="s">
        <v>774</v>
      </c>
    </row>
    <row r="102" spans="2:65" s="1" customFormat="1" ht="16.5" customHeight="1">
      <c r="B102" s="123"/>
      <c r="C102" s="134" t="s">
        <v>195</v>
      </c>
      <c r="D102" s="134" t="s">
        <v>290</v>
      </c>
      <c r="E102" s="135" t="s">
        <v>775</v>
      </c>
      <c r="F102" s="136" t="s">
        <v>776</v>
      </c>
      <c r="G102" s="137" t="s">
        <v>331</v>
      </c>
      <c r="H102" s="138">
        <v>160</v>
      </c>
      <c r="I102" s="139"/>
      <c r="J102" s="139">
        <f t="shared" si="0"/>
        <v>0</v>
      </c>
      <c r="K102" s="136" t="s">
        <v>1</v>
      </c>
      <c r="L102" s="140"/>
      <c r="M102" s="141" t="s">
        <v>1</v>
      </c>
      <c r="N102" s="142" t="s">
        <v>39</v>
      </c>
      <c r="O102" s="131">
        <v>0</v>
      </c>
      <c r="P102" s="131">
        <f t="shared" si="1"/>
        <v>0</v>
      </c>
      <c r="Q102" s="131">
        <v>0</v>
      </c>
      <c r="R102" s="131">
        <f t="shared" si="2"/>
        <v>0</v>
      </c>
      <c r="S102" s="131">
        <v>0</v>
      </c>
      <c r="T102" s="132">
        <f t="shared" si="3"/>
        <v>0</v>
      </c>
      <c r="AR102" s="13" t="s">
        <v>512</v>
      </c>
      <c r="AT102" s="13" t="s">
        <v>290</v>
      </c>
      <c r="AU102" s="13" t="s">
        <v>77</v>
      </c>
      <c r="AY102" s="13" t="s">
        <v>138</v>
      </c>
      <c r="BE102" s="133">
        <f t="shared" si="4"/>
        <v>0</v>
      </c>
      <c r="BF102" s="133">
        <f t="shared" si="5"/>
        <v>0</v>
      </c>
      <c r="BG102" s="133">
        <f t="shared" si="6"/>
        <v>0</v>
      </c>
      <c r="BH102" s="133">
        <f t="shared" si="7"/>
        <v>0</v>
      </c>
      <c r="BI102" s="133">
        <f t="shared" si="8"/>
        <v>0</v>
      </c>
      <c r="BJ102" s="13" t="s">
        <v>75</v>
      </c>
      <c r="BK102" s="133">
        <f t="shared" si="9"/>
        <v>0</v>
      </c>
      <c r="BL102" s="13" t="s">
        <v>412</v>
      </c>
      <c r="BM102" s="13" t="s">
        <v>777</v>
      </c>
    </row>
    <row r="103" spans="2:65" s="1" customFormat="1" ht="16.5" customHeight="1">
      <c r="B103" s="123"/>
      <c r="C103" s="134" t="s">
        <v>199</v>
      </c>
      <c r="D103" s="134" t="s">
        <v>290</v>
      </c>
      <c r="E103" s="135" t="s">
        <v>778</v>
      </c>
      <c r="F103" s="136" t="s">
        <v>779</v>
      </c>
      <c r="G103" s="137" t="s">
        <v>392</v>
      </c>
      <c r="H103" s="138">
        <v>106</v>
      </c>
      <c r="I103" s="139"/>
      <c r="J103" s="139">
        <f t="shared" si="0"/>
        <v>0</v>
      </c>
      <c r="K103" s="136" t="s">
        <v>1</v>
      </c>
      <c r="L103" s="140"/>
      <c r="M103" s="141" t="s">
        <v>1</v>
      </c>
      <c r="N103" s="142" t="s">
        <v>39</v>
      </c>
      <c r="O103" s="131">
        <v>0</v>
      </c>
      <c r="P103" s="131">
        <f t="shared" si="1"/>
        <v>0</v>
      </c>
      <c r="Q103" s="131">
        <v>0</v>
      </c>
      <c r="R103" s="131">
        <f t="shared" si="2"/>
        <v>0</v>
      </c>
      <c r="S103" s="131">
        <v>0</v>
      </c>
      <c r="T103" s="132">
        <f t="shared" si="3"/>
        <v>0</v>
      </c>
      <c r="AR103" s="13" t="s">
        <v>512</v>
      </c>
      <c r="AT103" s="13" t="s">
        <v>290</v>
      </c>
      <c r="AU103" s="13" t="s">
        <v>77</v>
      </c>
      <c r="AY103" s="13" t="s">
        <v>138</v>
      </c>
      <c r="BE103" s="133">
        <f t="shared" si="4"/>
        <v>0</v>
      </c>
      <c r="BF103" s="133">
        <f t="shared" si="5"/>
        <v>0</v>
      </c>
      <c r="BG103" s="133">
        <f t="shared" si="6"/>
        <v>0</v>
      </c>
      <c r="BH103" s="133">
        <f t="shared" si="7"/>
        <v>0</v>
      </c>
      <c r="BI103" s="133">
        <f t="shared" si="8"/>
        <v>0</v>
      </c>
      <c r="BJ103" s="13" t="s">
        <v>75</v>
      </c>
      <c r="BK103" s="133">
        <f t="shared" si="9"/>
        <v>0</v>
      </c>
      <c r="BL103" s="13" t="s">
        <v>412</v>
      </c>
      <c r="BM103" s="13" t="s">
        <v>780</v>
      </c>
    </row>
    <row r="104" spans="2:65" s="1" customFormat="1" ht="16.5" customHeight="1">
      <c r="B104" s="123"/>
      <c r="C104" s="134" t="s">
        <v>8</v>
      </c>
      <c r="D104" s="134" t="s">
        <v>290</v>
      </c>
      <c r="E104" s="135" t="s">
        <v>781</v>
      </c>
      <c r="F104" s="136" t="s">
        <v>782</v>
      </c>
      <c r="G104" s="137" t="s">
        <v>331</v>
      </c>
      <c r="H104" s="138">
        <v>150</v>
      </c>
      <c r="I104" s="139"/>
      <c r="J104" s="139">
        <f t="shared" si="0"/>
        <v>0</v>
      </c>
      <c r="K104" s="136" t="s">
        <v>1</v>
      </c>
      <c r="L104" s="140"/>
      <c r="M104" s="141" t="s">
        <v>1</v>
      </c>
      <c r="N104" s="142" t="s">
        <v>39</v>
      </c>
      <c r="O104" s="131">
        <v>0</v>
      </c>
      <c r="P104" s="131">
        <f t="shared" si="1"/>
        <v>0</v>
      </c>
      <c r="Q104" s="131">
        <v>0</v>
      </c>
      <c r="R104" s="131">
        <f t="shared" si="2"/>
        <v>0</v>
      </c>
      <c r="S104" s="131">
        <v>0</v>
      </c>
      <c r="T104" s="132">
        <f t="shared" si="3"/>
        <v>0</v>
      </c>
      <c r="AR104" s="13" t="s">
        <v>512</v>
      </c>
      <c r="AT104" s="13" t="s">
        <v>290</v>
      </c>
      <c r="AU104" s="13" t="s">
        <v>77</v>
      </c>
      <c r="AY104" s="13" t="s">
        <v>138</v>
      </c>
      <c r="BE104" s="133">
        <f t="shared" si="4"/>
        <v>0</v>
      </c>
      <c r="BF104" s="133">
        <f t="shared" si="5"/>
        <v>0</v>
      </c>
      <c r="BG104" s="133">
        <f t="shared" si="6"/>
        <v>0</v>
      </c>
      <c r="BH104" s="133">
        <f t="shared" si="7"/>
        <v>0</v>
      </c>
      <c r="BI104" s="133">
        <f t="shared" si="8"/>
        <v>0</v>
      </c>
      <c r="BJ104" s="13" t="s">
        <v>75</v>
      </c>
      <c r="BK104" s="133">
        <f t="shared" si="9"/>
        <v>0</v>
      </c>
      <c r="BL104" s="13" t="s">
        <v>412</v>
      </c>
      <c r="BM104" s="13" t="s">
        <v>783</v>
      </c>
    </row>
    <row r="105" spans="2:65" s="1" customFormat="1" ht="16.5" customHeight="1">
      <c r="B105" s="123"/>
      <c r="C105" s="134" t="s">
        <v>206</v>
      </c>
      <c r="D105" s="134" t="s">
        <v>290</v>
      </c>
      <c r="E105" s="135" t="s">
        <v>784</v>
      </c>
      <c r="F105" s="136" t="s">
        <v>785</v>
      </c>
      <c r="G105" s="137" t="s">
        <v>392</v>
      </c>
      <c r="H105" s="138">
        <v>1</v>
      </c>
      <c r="I105" s="139"/>
      <c r="J105" s="139">
        <f t="shared" si="0"/>
        <v>0</v>
      </c>
      <c r="K105" s="136" t="s">
        <v>1</v>
      </c>
      <c r="L105" s="140"/>
      <c r="M105" s="141" t="s">
        <v>1</v>
      </c>
      <c r="N105" s="142" t="s">
        <v>39</v>
      </c>
      <c r="O105" s="131">
        <v>0</v>
      </c>
      <c r="P105" s="131">
        <f t="shared" si="1"/>
        <v>0</v>
      </c>
      <c r="Q105" s="131">
        <v>0</v>
      </c>
      <c r="R105" s="131">
        <f t="shared" si="2"/>
        <v>0</v>
      </c>
      <c r="S105" s="131">
        <v>0</v>
      </c>
      <c r="T105" s="132">
        <f t="shared" si="3"/>
        <v>0</v>
      </c>
      <c r="AR105" s="13" t="s">
        <v>512</v>
      </c>
      <c r="AT105" s="13" t="s">
        <v>290</v>
      </c>
      <c r="AU105" s="13" t="s">
        <v>77</v>
      </c>
      <c r="AY105" s="13" t="s">
        <v>138</v>
      </c>
      <c r="BE105" s="133">
        <f t="shared" si="4"/>
        <v>0</v>
      </c>
      <c r="BF105" s="133">
        <f t="shared" si="5"/>
        <v>0</v>
      </c>
      <c r="BG105" s="133">
        <f t="shared" si="6"/>
        <v>0</v>
      </c>
      <c r="BH105" s="133">
        <f t="shared" si="7"/>
        <v>0</v>
      </c>
      <c r="BI105" s="133">
        <f t="shared" si="8"/>
        <v>0</v>
      </c>
      <c r="BJ105" s="13" t="s">
        <v>75</v>
      </c>
      <c r="BK105" s="133">
        <f t="shared" si="9"/>
        <v>0</v>
      </c>
      <c r="BL105" s="13" t="s">
        <v>412</v>
      </c>
      <c r="BM105" s="13" t="s">
        <v>786</v>
      </c>
    </row>
    <row r="106" spans="2:65" s="1" customFormat="1" ht="16.5" customHeight="1">
      <c r="B106" s="123"/>
      <c r="C106" s="124" t="s">
        <v>210</v>
      </c>
      <c r="D106" s="124" t="s">
        <v>140</v>
      </c>
      <c r="E106" s="125" t="s">
        <v>599</v>
      </c>
      <c r="F106" s="126" t="s">
        <v>787</v>
      </c>
      <c r="G106" s="127" t="s">
        <v>503</v>
      </c>
      <c r="H106" s="128">
        <v>16</v>
      </c>
      <c r="I106" s="129"/>
      <c r="J106" s="129">
        <f t="shared" si="0"/>
        <v>0</v>
      </c>
      <c r="K106" s="126" t="s">
        <v>1</v>
      </c>
      <c r="L106" s="24"/>
      <c r="M106" s="44" t="s">
        <v>1</v>
      </c>
      <c r="N106" s="130" t="s">
        <v>39</v>
      </c>
      <c r="O106" s="131">
        <v>0</v>
      </c>
      <c r="P106" s="131">
        <f t="shared" si="1"/>
        <v>0</v>
      </c>
      <c r="Q106" s="131">
        <v>0</v>
      </c>
      <c r="R106" s="131">
        <f t="shared" si="2"/>
        <v>0</v>
      </c>
      <c r="S106" s="131">
        <v>0</v>
      </c>
      <c r="T106" s="132">
        <f t="shared" si="3"/>
        <v>0</v>
      </c>
      <c r="AR106" s="13" t="s">
        <v>412</v>
      </c>
      <c r="AT106" s="13" t="s">
        <v>140</v>
      </c>
      <c r="AU106" s="13" t="s">
        <v>77</v>
      </c>
      <c r="AY106" s="13" t="s">
        <v>138</v>
      </c>
      <c r="BE106" s="133">
        <f t="shared" si="4"/>
        <v>0</v>
      </c>
      <c r="BF106" s="133">
        <f t="shared" si="5"/>
        <v>0</v>
      </c>
      <c r="BG106" s="133">
        <f t="shared" si="6"/>
        <v>0</v>
      </c>
      <c r="BH106" s="133">
        <f t="shared" si="7"/>
        <v>0</v>
      </c>
      <c r="BI106" s="133">
        <f t="shared" si="8"/>
        <v>0</v>
      </c>
      <c r="BJ106" s="13" t="s">
        <v>75</v>
      </c>
      <c r="BK106" s="133">
        <f t="shared" si="9"/>
        <v>0</v>
      </c>
      <c r="BL106" s="13" t="s">
        <v>412</v>
      </c>
      <c r="BM106" s="13" t="s">
        <v>788</v>
      </c>
    </row>
    <row r="107" spans="2:65" s="1" customFormat="1" ht="16.5" customHeight="1">
      <c r="B107" s="123"/>
      <c r="C107" s="124" t="s">
        <v>214</v>
      </c>
      <c r="D107" s="124" t="s">
        <v>140</v>
      </c>
      <c r="E107" s="125" t="s">
        <v>602</v>
      </c>
      <c r="F107" s="126" t="s">
        <v>789</v>
      </c>
      <c r="G107" s="127" t="s">
        <v>287</v>
      </c>
      <c r="H107" s="128">
        <v>300</v>
      </c>
      <c r="I107" s="129"/>
      <c r="J107" s="129">
        <f t="shared" si="0"/>
        <v>0</v>
      </c>
      <c r="K107" s="126" t="s">
        <v>1</v>
      </c>
      <c r="L107" s="24"/>
      <c r="M107" s="143" t="s">
        <v>1</v>
      </c>
      <c r="N107" s="144" t="s">
        <v>39</v>
      </c>
      <c r="O107" s="145">
        <v>0</v>
      </c>
      <c r="P107" s="145">
        <f t="shared" si="1"/>
        <v>0</v>
      </c>
      <c r="Q107" s="145">
        <v>0</v>
      </c>
      <c r="R107" s="145">
        <f t="shared" si="2"/>
        <v>0</v>
      </c>
      <c r="S107" s="145">
        <v>0</v>
      </c>
      <c r="T107" s="146">
        <f t="shared" si="3"/>
        <v>0</v>
      </c>
      <c r="AR107" s="13" t="s">
        <v>412</v>
      </c>
      <c r="AT107" s="13" t="s">
        <v>140</v>
      </c>
      <c r="AU107" s="13" t="s">
        <v>77</v>
      </c>
      <c r="AY107" s="13" t="s">
        <v>138</v>
      </c>
      <c r="BE107" s="133">
        <f t="shared" si="4"/>
        <v>0</v>
      </c>
      <c r="BF107" s="133">
        <f t="shared" si="5"/>
        <v>0</v>
      </c>
      <c r="BG107" s="133">
        <f t="shared" si="6"/>
        <v>0</v>
      </c>
      <c r="BH107" s="133">
        <f t="shared" si="7"/>
        <v>0</v>
      </c>
      <c r="BI107" s="133">
        <f t="shared" si="8"/>
        <v>0</v>
      </c>
      <c r="BJ107" s="13" t="s">
        <v>75</v>
      </c>
      <c r="BK107" s="133">
        <f t="shared" si="9"/>
        <v>0</v>
      </c>
      <c r="BL107" s="13" t="s">
        <v>412</v>
      </c>
      <c r="BM107" s="13" t="s">
        <v>790</v>
      </c>
    </row>
    <row r="108" spans="2:65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24"/>
    </row>
  </sheetData>
  <autoFilter ref="C86:K107" xr:uid="{00000000-0009-0000-0000-000004000000}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20"/>
  <sheetViews>
    <sheetView showGridLines="0" workbookViewId="0">
      <selection activeCell="E26" sqref="E2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1"/>
    </row>
    <row r="2" spans="1:46" ht="36.950000000000003" customHeight="1">
      <c r="L2" s="161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96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1:46" ht="24.95" customHeight="1">
      <c r="B4" s="16"/>
      <c r="D4" s="17" t="s">
        <v>97</v>
      </c>
      <c r="L4" s="16"/>
      <c r="M4" s="18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1" t="s">
        <v>14</v>
      </c>
      <c r="L6" s="16"/>
    </row>
    <row r="7" spans="1:46" ht="16.5" customHeight="1">
      <c r="B7" s="16"/>
      <c r="E7" s="185" t="str">
        <f>'Rekapitulace stavby'!K6</f>
        <v>Modernizace farmy - Prima Agri PT a.s.  -  Novostavba OMD</v>
      </c>
      <c r="F7" s="186"/>
      <c r="G7" s="186"/>
      <c r="H7" s="186"/>
      <c r="L7" s="16"/>
    </row>
    <row r="8" spans="1:46" ht="12" customHeight="1">
      <c r="B8" s="16"/>
      <c r="D8" s="21" t="s">
        <v>98</v>
      </c>
      <c r="L8" s="16"/>
    </row>
    <row r="9" spans="1:46" s="1" customFormat="1" ht="16.5" customHeight="1">
      <c r="B9" s="24"/>
      <c r="E9" s="185" t="s">
        <v>791</v>
      </c>
      <c r="F9" s="179"/>
      <c r="G9" s="179"/>
      <c r="H9" s="179"/>
      <c r="L9" s="24"/>
    </row>
    <row r="10" spans="1:46" s="1" customFormat="1" ht="12" customHeight="1">
      <c r="B10" s="24"/>
      <c r="D10" s="21" t="s">
        <v>100</v>
      </c>
      <c r="L10" s="24"/>
    </row>
    <row r="11" spans="1:46" s="1" customFormat="1" ht="36.950000000000003" customHeight="1">
      <c r="B11" s="24"/>
      <c r="E11" s="173" t="s">
        <v>792</v>
      </c>
      <c r="F11" s="179"/>
      <c r="G11" s="179"/>
      <c r="H11" s="179"/>
      <c r="L11" s="24"/>
    </row>
    <row r="12" spans="1:46" s="1" customFormat="1">
      <c r="B12" s="24"/>
      <c r="L12" s="24"/>
    </row>
    <row r="13" spans="1:46" s="1" customFormat="1" ht="12" customHeight="1">
      <c r="B13" s="24"/>
      <c r="D13" s="21" t="s">
        <v>16</v>
      </c>
      <c r="F13" s="13" t="s">
        <v>1</v>
      </c>
      <c r="I13" s="21" t="s">
        <v>17</v>
      </c>
      <c r="J13" s="13" t="s">
        <v>1</v>
      </c>
      <c r="L13" s="24"/>
    </row>
    <row r="14" spans="1:46" s="1" customFormat="1" ht="12" customHeight="1">
      <c r="B14" s="24"/>
      <c r="D14" s="21" t="s">
        <v>18</v>
      </c>
      <c r="F14" s="13" t="s">
        <v>19</v>
      </c>
      <c r="I14" s="21" t="s">
        <v>20</v>
      </c>
      <c r="J14" s="41"/>
      <c r="L14" s="24"/>
    </row>
    <row r="15" spans="1:46" s="1" customFormat="1" ht="10.9" customHeight="1">
      <c r="B15" s="24"/>
      <c r="L15" s="24"/>
    </row>
    <row r="16" spans="1:46" s="1" customFormat="1" ht="12" customHeight="1">
      <c r="B16" s="24"/>
      <c r="D16" s="21" t="s">
        <v>22</v>
      </c>
      <c r="I16" s="21" t="s">
        <v>23</v>
      </c>
      <c r="J16" s="13" t="s">
        <v>24</v>
      </c>
      <c r="L16" s="24"/>
    </row>
    <row r="17" spans="2:12" s="1" customFormat="1" ht="18" customHeight="1">
      <c r="B17" s="24"/>
      <c r="E17" s="13" t="s">
        <v>25</v>
      </c>
      <c r="I17" s="21" t="s">
        <v>26</v>
      </c>
      <c r="J17" s="13" t="s">
        <v>27</v>
      </c>
      <c r="L17" s="24"/>
    </row>
    <row r="18" spans="2:12" s="1" customFormat="1" ht="6.95" customHeight="1">
      <c r="B18" s="24"/>
      <c r="L18" s="24"/>
    </row>
    <row r="19" spans="2:12" s="1" customFormat="1" ht="12" customHeight="1">
      <c r="B19" s="24"/>
      <c r="D19" s="21" t="s">
        <v>28</v>
      </c>
      <c r="I19" s="21" t="s">
        <v>23</v>
      </c>
      <c r="J19" s="13" t="str">
        <f>'Rekapitulace stavby'!AN13</f>
        <v/>
      </c>
      <c r="L19" s="24"/>
    </row>
    <row r="20" spans="2:12" s="1" customFormat="1" ht="18" customHeight="1">
      <c r="B20" s="24"/>
      <c r="E20" s="155" t="str">
        <f>'Rekapitulace stavby'!E14</f>
        <v xml:space="preserve"> </v>
      </c>
      <c r="F20" s="155"/>
      <c r="G20" s="155"/>
      <c r="H20" s="155"/>
      <c r="I20" s="21" t="s">
        <v>26</v>
      </c>
      <c r="J20" s="13" t="str">
        <f>'Rekapitulace stavby'!AN14</f>
        <v/>
      </c>
      <c r="L20" s="24"/>
    </row>
    <row r="21" spans="2:12" s="1" customFormat="1" ht="6.95" customHeight="1">
      <c r="B21" s="24"/>
      <c r="L21" s="24"/>
    </row>
    <row r="22" spans="2:12" s="1" customFormat="1" ht="12" customHeight="1">
      <c r="B22" s="24"/>
      <c r="D22" s="21" t="s">
        <v>30</v>
      </c>
      <c r="I22" s="21" t="s">
        <v>23</v>
      </c>
      <c r="J22" s="13" t="str">
        <f>IF('Rekapitulace stavby'!AN16="","",'Rekapitulace stavby'!AN16)</f>
        <v/>
      </c>
      <c r="L22" s="24"/>
    </row>
    <row r="23" spans="2:12" s="1" customFormat="1" ht="18" customHeight="1">
      <c r="B23" s="24"/>
      <c r="E23" s="13" t="str">
        <f>IF('Rekapitulace stavby'!E17="","",'Rekapitulace stavby'!E17)</f>
        <v xml:space="preserve"> </v>
      </c>
      <c r="I23" s="21" t="s">
        <v>26</v>
      </c>
      <c r="J23" s="13" t="str">
        <f>IF('Rekapitulace stavby'!AN17="","",'Rekapitulace stavby'!AN17)</f>
        <v/>
      </c>
      <c r="L23" s="24"/>
    </row>
    <row r="24" spans="2:12" s="1" customFormat="1" ht="6.95" customHeight="1">
      <c r="B24" s="24"/>
      <c r="L24" s="24"/>
    </row>
    <row r="25" spans="2:12" s="1" customFormat="1" ht="12" customHeight="1">
      <c r="B25" s="24"/>
      <c r="D25" s="21" t="s">
        <v>32</v>
      </c>
      <c r="I25" s="21" t="s">
        <v>23</v>
      </c>
      <c r="J25" s="13" t="s">
        <v>1</v>
      </c>
      <c r="L25" s="24"/>
    </row>
    <row r="26" spans="2:12" s="1" customFormat="1" ht="18" customHeight="1">
      <c r="B26" s="24"/>
      <c r="E26" s="13"/>
      <c r="I26" s="21" t="s">
        <v>26</v>
      </c>
      <c r="J26" s="13" t="s">
        <v>1</v>
      </c>
      <c r="L26" s="24"/>
    </row>
    <row r="27" spans="2:12" s="1" customFormat="1" ht="6.95" customHeight="1">
      <c r="B27" s="24"/>
      <c r="L27" s="24"/>
    </row>
    <row r="28" spans="2:12" s="1" customFormat="1" ht="12" customHeight="1">
      <c r="B28" s="24"/>
      <c r="D28" s="21" t="s">
        <v>33</v>
      </c>
      <c r="L28" s="24"/>
    </row>
    <row r="29" spans="2:12" s="7" customFormat="1" ht="16.5" customHeight="1">
      <c r="B29" s="82"/>
      <c r="E29" s="162" t="s">
        <v>1</v>
      </c>
      <c r="F29" s="162"/>
      <c r="G29" s="162"/>
      <c r="H29" s="162"/>
      <c r="L29" s="82"/>
    </row>
    <row r="30" spans="2:12" s="1" customFormat="1" ht="6.95" customHeight="1">
      <c r="B30" s="24"/>
      <c r="L30" s="24"/>
    </row>
    <row r="31" spans="2:12" s="1" customFormat="1" ht="6.95" customHeight="1">
      <c r="B31" s="24"/>
      <c r="D31" s="42"/>
      <c r="E31" s="42"/>
      <c r="F31" s="42"/>
      <c r="G31" s="42"/>
      <c r="H31" s="42"/>
      <c r="I31" s="42"/>
      <c r="J31" s="42"/>
      <c r="K31" s="42"/>
      <c r="L31" s="24"/>
    </row>
    <row r="32" spans="2:12" s="1" customFormat="1" ht="25.35" customHeight="1">
      <c r="B32" s="24"/>
      <c r="D32" s="83" t="s">
        <v>34</v>
      </c>
      <c r="J32" s="56">
        <f>ROUND(J91, 2)</f>
        <v>0</v>
      </c>
      <c r="L32" s="24"/>
    </row>
    <row r="33" spans="2:12" s="1" customFormat="1" ht="6.95" customHeight="1">
      <c r="B33" s="24"/>
      <c r="D33" s="42"/>
      <c r="E33" s="42"/>
      <c r="F33" s="42"/>
      <c r="G33" s="42"/>
      <c r="H33" s="42"/>
      <c r="I33" s="42"/>
      <c r="J33" s="42"/>
      <c r="K33" s="42"/>
      <c r="L33" s="24"/>
    </row>
    <row r="34" spans="2:12" s="1" customFormat="1" ht="14.45" customHeight="1">
      <c r="B34" s="24"/>
      <c r="F34" s="27" t="s">
        <v>36</v>
      </c>
      <c r="I34" s="27" t="s">
        <v>35</v>
      </c>
      <c r="J34" s="27" t="s">
        <v>37</v>
      </c>
      <c r="L34" s="24"/>
    </row>
    <row r="35" spans="2:12" s="1" customFormat="1" ht="14.45" customHeight="1">
      <c r="B35" s="24"/>
      <c r="D35" s="21" t="s">
        <v>38</v>
      </c>
      <c r="E35" s="21" t="s">
        <v>39</v>
      </c>
      <c r="F35" s="84">
        <f>ROUND((SUM(BE91:BE119)),  2)</f>
        <v>0</v>
      </c>
      <c r="I35" s="29">
        <v>0.21</v>
      </c>
      <c r="J35" s="84">
        <f>ROUND(((SUM(BE91:BE119))*I35),  2)</f>
        <v>0</v>
      </c>
      <c r="L35" s="24"/>
    </row>
    <row r="36" spans="2:12" s="1" customFormat="1" ht="14.45" customHeight="1">
      <c r="B36" s="24"/>
      <c r="E36" s="21" t="s">
        <v>40</v>
      </c>
      <c r="F36" s="84">
        <f>ROUND((SUM(BF91:BF119)),  2)</f>
        <v>0</v>
      </c>
      <c r="I36" s="29">
        <v>0.15</v>
      </c>
      <c r="J36" s="84">
        <f>ROUND(((SUM(BF91:BF119))*I36),  2)</f>
        <v>0</v>
      </c>
      <c r="L36" s="24"/>
    </row>
    <row r="37" spans="2:12" s="1" customFormat="1" ht="14.45" hidden="1" customHeight="1">
      <c r="B37" s="24"/>
      <c r="E37" s="21" t="s">
        <v>41</v>
      </c>
      <c r="F37" s="84">
        <f>ROUND((SUM(BG91:BG119)),  2)</f>
        <v>0</v>
      </c>
      <c r="I37" s="29">
        <v>0.21</v>
      </c>
      <c r="J37" s="84">
        <f>0</f>
        <v>0</v>
      </c>
      <c r="L37" s="24"/>
    </row>
    <row r="38" spans="2:12" s="1" customFormat="1" ht="14.45" hidden="1" customHeight="1">
      <c r="B38" s="24"/>
      <c r="E38" s="21" t="s">
        <v>42</v>
      </c>
      <c r="F38" s="84">
        <f>ROUND((SUM(BH91:BH119)),  2)</f>
        <v>0</v>
      </c>
      <c r="I38" s="29">
        <v>0.15</v>
      </c>
      <c r="J38" s="84">
        <f>0</f>
        <v>0</v>
      </c>
      <c r="L38" s="24"/>
    </row>
    <row r="39" spans="2:12" s="1" customFormat="1" ht="14.45" hidden="1" customHeight="1">
      <c r="B39" s="24"/>
      <c r="E39" s="21" t="s">
        <v>43</v>
      </c>
      <c r="F39" s="84">
        <f>ROUND((SUM(BI91:BI119)),  2)</f>
        <v>0</v>
      </c>
      <c r="I39" s="29">
        <v>0</v>
      </c>
      <c r="J39" s="84">
        <f>0</f>
        <v>0</v>
      </c>
      <c r="L39" s="24"/>
    </row>
    <row r="40" spans="2:12" s="1" customFormat="1" ht="6.95" customHeight="1">
      <c r="B40" s="24"/>
      <c r="L40" s="24"/>
    </row>
    <row r="41" spans="2:12" s="1" customFormat="1" ht="25.35" customHeight="1">
      <c r="B41" s="24"/>
      <c r="C41" s="85"/>
      <c r="D41" s="86" t="s">
        <v>44</v>
      </c>
      <c r="E41" s="47"/>
      <c r="F41" s="47"/>
      <c r="G41" s="87" t="s">
        <v>45</v>
      </c>
      <c r="H41" s="88" t="s">
        <v>46</v>
      </c>
      <c r="I41" s="47"/>
      <c r="J41" s="89">
        <f>SUM(J32:J39)</f>
        <v>0</v>
      </c>
      <c r="K41" s="90"/>
      <c r="L41" s="24"/>
    </row>
    <row r="42" spans="2:12" s="1" customFormat="1" ht="14.45" customHeight="1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24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24"/>
    </row>
    <row r="47" spans="2:12" s="1" customFormat="1" ht="24.95" customHeight="1">
      <c r="B47" s="24"/>
      <c r="C47" s="17" t="s">
        <v>102</v>
      </c>
      <c r="L47" s="24"/>
    </row>
    <row r="48" spans="2:12" s="1" customFormat="1" ht="6.95" customHeight="1">
      <c r="B48" s="24"/>
      <c r="L48" s="24"/>
    </row>
    <row r="49" spans="2:47" s="1" customFormat="1" ht="12" customHeight="1">
      <c r="B49" s="24"/>
      <c r="C49" s="21" t="s">
        <v>14</v>
      </c>
      <c r="L49" s="24"/>
    </row>
    <row r="50" spans="2:47" s="1" customFormat="1" ht="16.5" customHeight="1">
      <c r="B50" s="24"/>
      <c r="E50" s="185" t="str">
        <f>E7</f>
        <v>Modernizace farmy - Prima Agri PT a.s.  -  Novostavba OMD</v>
      </c>
      <c r="F50" s="186"/>
      <c r="G50" s="186"/>
      <c r="H50" s="186"/>
      <c r="L50" s="24"/>
    </row>
    <row r="51" spans="2:47" ht="12" customHeight="1">
      <c r="B51" s="16"/>
      <c r="C51" s="21" t="s">
        <v>98</v>
      </c>
      <c r="L51" s="16"/>
    </row>
    <row r="52" spans="2:47" s="1" customFormat="1" ht="16.5" customHeight="1">
      <c r="B52" s="24"/>
      <c r="E52" s="185" t="s">
        <v>791</v>
      </c>
      <c r="F52" s="179"/>
      <c r="G52" s="179"/>
      <c r="H52" s="179"/>
      <c r="L52" s="24"/>
    </row>
    <row r="53" spans="2:47" s="1" customFormat="1" ht="12" customHeight="1">
      <c r="B53" s="24"/>
      <c r="C53" s="21" t="s">
        <v>100</v>
      </c>
      <c r="L53" s="24"/>
    </row>
    <row r="54" spans="2:47" s="1" customFormat="1" ht="16.5" customHeight="1">
      <c r="B54" s="24"/>
      <c r="E54" s="173" t="str">
        <f>E11</f>
        <v>SO 02-1 - Stavební náklady</v>
      </c>
      <c r="F54" s="179"/>
      <c r="G54" s="179"/>
      <c r="H54" s="179"/>
      <c r="L54" s="24"/>
    </row>
    <row r="55" spans="2:47" s="1" customFormat="1" ht="6.95" customHeight="1">
      <c r="B55" s="24"/>
      <c r="L55" s="24"/>
    </row>
    <row r="56" spans="2:47" s="1" customFormat="1" ht="12" customHeight="1">
      <c r="B56" s="24"/>
      <c r="C56" s="21" t="s">
        <v>18</v>
      </c>
      <c r="F56" s="13" t="str">
        <f>F14</f>
        <v>Nebahovy</v>
      </c>
      <c r="I56" s="21" t="s">
        <v>20</v>
      </c>
      <c r="J56" s="41" t="str">
        <f>IF(J14="","",J14)</f>
        <v/>
      </c>
      <c r="L56" s="24"/>
    </row>
    <row r="57" spans="2:47" s="1" customFormat="1" ht="6.95" customHeight="1">
      <c r="B57" s="24"/>
      <c r="L57" s="24"/>
    </row>
    <row r="58" spans="2:47" s="1" customFormat="1" ht="13.7" customHeight="1">
      <c r="B58" s="24"/>
      <c r="C58" s="21" t="s">
        <v>22</v>
      </c>
      <c r="F58" s="13" t="str">
        <f>E17</f>
        <v>Prima Agri PT a.s.</v>
      </c>
      <c r="I58" s="21" t="s">
        <v>30</v>
      </c>
      <c r="J58" s="22" t="str">
        <f>E23</f>
        <v xml:space="preserve"> </v>
      </c>
      <c r="L58" s="24"/>
    </row>
    <row r="59" spans="2:47" s="1" customFormat="1" ht="13.7" customHeight="1">
      <c r="B59" s="24"/>
      <c r="C59" s="21" t="s">
        <v>28</v>
      </c>
      <c r="F59" s="13" t="str">
        <f>IF(E20="","",E20)</f>
        <v xml:space="preserve"> </v>
      </c>
      <c r="I59" s="21" t="s">
        <v>32</v>
      </c>
      <c r="J59" s="22">
        <f>E26</f>
        <v>0</v>
      </c>
      <c r="L59" s="24"/>
    </row>
    <row r="60" spans="2:47" s="1" customFormat="1" ht="10.35" customHeight="1">
      <c r="B60" s="24"/>
      <c r="L60" s="24"/>
    </row>
    <row r="61" spans="2:47" s="1" customFormat="1" ht="29.25" customHeight="1">
      <c r="B61" s="24"/>
      <c r="C61" s="91" t="s">
        <v>103</v>
      </c>
      <c r="D61" s="85"/>
      <c r="E61" s="85"/>
      <c r="F61" s="85"/>
      <c r="G61" s="85"/>
      <c r="H61" s="85"/>
      <c r="I61" s="85"/>
      <c r="J61" s="92" t="s">
        <v>104</v>
      </c>
      <c r="K61" s="85"/>
      <c r="L61" s="24"/>
    </row>
    <row r="62" spans="2:47" s="1" customFormat="1" ht="10.35" customHeight="1">
      <c r="B62" s="24"/>
      <c r="L62" s="24"/>
    </row>
    <row r="63" spans="2:47" s="1" customFormat="1" ht="22.9" customHeight="1">
      <c r="B63" s="24"/>
      <c r="C63" s="93" t="s">
        <v>105</v>
      </c>
      <c r="J63" s="56">
        <f>J91</f>
        <v>0</v>
      </c>
      <c r="L63" s="24"/>
      <c r="AU63" s="13" t="s">
        <v>106</v>
      </c>
    </row>
    <row r="64" spans="2:47" s="8" customFormat="1" ht="24.95" customHeight="1">
      <c r="B64" s="94"/>
      <c r="D64" s="95" t="s">
        <v>107</v>
      </c>
      <c r="E64" s="96"/>
      <c r="F64" s="96"/>
      <c r="G64" s="96"/>
      <c r="H64" s="96"/>
      <c r="I64" s="96"/>
      <c r="J64" s="97">
        <f>J92</f>
        <v>0</v>
      </c>
      <c r="L64" s="94"/>
    </row>
    <row r="65" spans="2:12" s="9" customFormat="1" ht="19.899999999999999" customHeight="1">
      <c r="B65" s="98"/>
      <c r="D65" s="99" t="s">
        <v>108</v>
      </c>
      <c r="E65" s="100"/>
      <c r="F65" s="100"/>
      <c r="G65" s="100"/>
      <c r="H65" s="100"/>
      <c r="I65" s="100"/>
      <c r="J65" s="101">
        <f>J93</f>
        <v>0</v>
      </c>
      <c r="L65" s="98"/>
    </row>
    <row r="66" spans="2:12" s="9" customFormat="1" ht="19.899999999999999" customHeight="1">
      <c r="B66" s="98"/>
      <c r="D66" s="99" t="s">
        <v>111</v>
      </c>
      <c r="E66" s="100"/>
      <c r="F66" s="100"/>
      <c r="G66" s="100"/>
      <c r="H66" s="100"/>
      <c r="I66" s="100"/>
      <c r="J66" s="101">
        <f>J100</f>
        <v>0</v>
      </c>
      <c r="L66" s="98"/>
    </row>
    <row r="67" spans="2:12" s="9" customFormat="1" ht="19.899999999999999" customHeight="1">
      <c r="B67" s="98"/>
      <c r="D67" s="99" t="s">
        <v>793</v>
      </c>
      <c r="E67" s="100"/>
      <c r="F67" s="100"/>
      <c r="G67" s="100"/>
      <c r="H67" s="100"/>
      <c r="I67" s="100"/>
      <c r="J67" s="101">
        <f>J105</f>
        <v>0</v>
      </c>
      <c r="L67" s="98"/>
    </row>
    <row r="68" spans="2:12" s="9" customFormat="1" ht="19.899999999999999" customHeight="1">
      <c r="B68" s="98"/>
      <c r="D68" s="99" t="s">
        <v>113</v>
      </c>
      <c r="E68" s="100"/>
      <c r="F68" s="100"/>
      <c r="G68" s="100"/>
      <c r="H68" s="100"/>
      <c r="I68" s="100"/>
      <c r="J68" s="101">
        <f>J114</f>
        <v>0</v>
      </c>
      <c r="L68" s="98"/>
    </row>
    <row r="69" spans="2:12" s="9" customFormat="1" ht="19.899999999999999" customHeight="1">
      <c r="B69" s="98"/>
      <c r="D69" s="99" t="s">
        <v>114</v>
      </c>
      <c r="E69" s="100"/>
      <c r="F69" s="100"/>
      <c r="G69" s="100"/>
      <c r="H69" s="100"/>
      <c r="I69" s="100"/>
      <c r="J69" s="101">
        <f>J118</f>
        <v>0</v>
      </c>
      <c r="L69" s="98"/>
    </row>
    <row r="70" spans="2:12" s="1" customFormat="1" ht="21.75" customHeight="1">
      <c r="B70" s="24"/>
      <c r="L70" s="24"/>
    </row>
    <row r="71" spans="2:12" s="1" customFormat="1" ht="6.9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24"/>
    </row>
    <row r="75" spans="2:12" s="1" customFormat="1" ht="6.9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24"/>
    </row>
    <row r="76" spans="2:12" s="1" customFormat="1" ht="24.95" customHeight="1">
      <c r="B76" s="24"/>
      <c r="C76" s="17" t="s">
        <v>123</v>
      </c>
      <c r="L76" s="24"/>
    </row>
    <row r="77" spans="2:12" s="1" customFormat="1" ht="6.95" customHeight="1">
      <c r="B77" s="24"/>
      <c r="L77" s="24"/>
    </row>
    <row r="78" spans="2:12" s="1" customFormat="1" ht="12" customHeight="1">
      <c r="B78" s="24"/>
      <c r="C78" s="21" t="s">
        <v>14</v>
      </c>
      <c r="L78" s="24"/>
    </row>
    <row r="79" spans="2:12" s="1" customFormat="1" ht="16.5" customHeight="1">
      <c r="B79" s="24"/>
      <c r="E79" s="185" t="str">
        <f>E7</f>
        <v>Modernizace farmy - Prima Agri PT a.s.  -  Novostavba OMD</v>
      </c>
      <c r="F79" s="186"/>
      <c r="G79" s="186"/>
      <c r="H79" s="186"/>
      <c r="L79" s="24"/>
    </row>
    <row r="80" spans="2:12" ht="12" customHeight="1">
      <c r="B80" s="16"/>
      <c r="C80" s="21" t="s">
        <v>98</v>
      </c>
      <c r="L80" s="16"/>
    </row>
    <row r="81" spans="2:65" s="1" customFormat="1" ht="16.5" customHeight="1">
      <c r="B81" s="24"/>
      <c r="E81" s="185" t="s">
        <v>791</v>
      </c>
      <c r="F81" s="179"/>
      <c r="G81" s="179"/>
      <c r="H81" s="179"/>
      <c r="L81" s="24"/>
    </row>
    <row r="82" spans="2:65" s="1" customFormat="1" ht="12" customHeight="1">
      <c r="B82" s="24"/>
      <c r="C82" s="21" t="s">
        <v>100</v>
      </c>
      <c r="L82" s="24"/>
    </row>
    <row r="83" spans="2:65" s="1" customFormat="1" ht="16.5" customHeight="1">
      <c r="B83" s="24"/>
      <c r="E83" s="173" t="str">
        <f>E11</f>
        <v>SO 02-1 - Stavební náklady</v>
      </c>
      <c r="F83" s="179"/>
      <c r="G83" s="179"/>
      <c r="H83" s="179"/>
      <c r="L83" s="24"/>
    </row>
    <row r="84" spans="2:65" s="1" customFormat="1" ht="6.95" customHeight="1">
      <c r="B84" s="24"/>
      <c r="L84" s="24"/>
    </row>
    <row r="85" spans="2:65" s="1" customFormat="1" ht="12" customHeight="1">
      <c r="B85" s="24"/>
      <c r="C85" s="21" t="s">
        <v>18</v>
      </c>
      <c r="F85" s="13" t="str">
        <f>F14</f>
        <v>Nebahovy</v>
      </c>
      <c r="I85" s="21" t="s">
        <v>20</v>
      </c>
      <c r="J85" s="41" t="str">
        <f>IF(J14="","",J14)</f>
        <v/>
      </c>
      <c r="L85" s="24"/>
    </row>
    <row r="86" spans="2:65" s="1" customFormat="1" ht="6.95" customHeight="1">
      <c r="B86" s="24"/>
      <c r="L86" s="24"/>
    </row>
    <row r="87" spans="2:65" s="1" customFormat="1" ht="13.7" customHeight="1">
      <c r="B87" s="24"/>
      <c r="C87" s="21" t="s">
        <v>22</v>
      </c>
      <c r="F87" s="13" t="str">
        <f>E17</f>
        <v>Prima Agri PT a.s.</v>
      </c>
      <c r="I87" s="21" t="s">
        <v>30</v>
      </c>
      <c r="J87" s="22" t="str">
        <f>E23</f>
        <v xml:space="preserve"> </v>
      </c>
      <c r="L87" s="24"/>
    </row>
    <row r="88" spans="2:65" s="1" customFormat="1" ht="13.7" customHeight="1">
      <c r="B88" s="24"/>
      <c r="C88" s="21" t="s">
        <v>28</v>
      </c>
      <c r="F88" s="13" t="str">
        <f>IF(E20="","",E20)</f>
        <v xml:space="preserve"> </v>
      </c>
      <c r="I88" s="21" t="s">
        <v>32</v>
      </c>
      <c r="J88" s="22">
        <f>E26</f>
        <v>0</v>
      </c>
      <c r="L88" s="24"/>
    </row>
    <row r="89" spans="2:65" s="1" customFormat="1" ht="10.35" customHeight="1">
      <c r="B89" s="24"/>
      <c r="L89" s="24"/>
    </row>
    <row r="90" spans="2:65" s="10" customFormat="1" ht="29.25" customHeight="1">
      <c r="B90" s="102"/>
      <c r="C90" s="103" t="s">
        <v>124</v>
      </c>
      <c r="D90" s="104" t="s">
        <v>53</v>
      </c>
      <c r="E90" s="104" t="s">
        <v>49</v>
      </c>
      <c r="F90" s="104" t="s">
        <v>50</v>
      </c>
      <c r="G90" s="104" t="s">
        <v>125</v>
      </c>
      <c r="H90" s="104" t="s">
        <v>126</v>
      </c>
      <c r="I90" s="104" t="s">
        <v>127</v>
      </c>
      <c r="J90" s="105" t="s">
        <v>104</v>
      </c>
      <c r="K90" s="106" t="s">
        <v>128</v>
      </c>
      <c r="L90" s="102"/>
      <c r="M90" s="49" t="s">
        <v>1</v>
      </c>
      <c r="N90" s="50" t="s">
        <v>38</v>
      </c>
      <c r="O90" s="50" t="s">
        <v>129</v>
      </c>
      <c r="P90" s="50" t="s">
        <v>130</v>
      </c>
      <c r="Q90" s="50" t="s">
        <v>131</v>
      </c>
      <c r="R90" s="50" t="s">
        <v>132</v>
      </c>
      <c r="S90" s="50" t="s">
        <v>133</v>
      </c>
      <c r="T90" s="51" t="s">
        <v>134</v>
      </c>
    </row>
    <row r="91" spans="2:65" s="1" customFormat="1" ht="22.9" customHeight="1">
      <c r="B91" s="24"/>
      <c r="C91" s="54" t="s">
        <v>135</v>
      </c>
      <c r="J91" s="107">
        <f>BK91</f>
        <v>0</v>
      </c>
      <c r="L91" s="24"/>
      <c r="M91" s="52"/>
      <c r="N91" s="42"/>
      <c r="O91" s="42"/>
      <c r="P91" s="108">
        <f>P92</f>
        <v>482.69135799999998</v>
      </c>
      <c r="Q91" s="42"/>
      <c r="R91" s="108">
        <f>R92</f>
        <v>576.40572744000008</v>
      </c>
      <c r="S91" s="42"/>
      <c r="T91" s="109">
        <f>T92</f>
        <v>0</v>
      </c>
      <c r="AT91" s="13" t="s">
        <v>67</v>
      </c>
      <c r="AU91" s="13" t="s">
        <v>106</v>
      </c>
      <c r="BK91" s="110">
        <f>BK92</f>
        <v>0</v>
      </c>
    </row>
    <row r="92" spans="2:65" s="11" customFormat="1" ht="25.9" customHeight="1">
      <c r="B92" s="111"/>
      <c r="D92" s="112" t="s">
        <v>67</v>
      </c>
      <c r="E92" s="113" t="s">
        <v>136</v>
      </c>
      <c r="F92" s="113" t="s">
        <v>137</v>
      </c>
      <c r="J92" s="114">
        <f>BK92</f>
        <v>0</v>
      </c>
      <c r="L92" s="111"/>
      <c r="M92" s="115"/>
      <c r="N92" s="116"/>
      <c r="O92" s="116"/>
      <c r="P92" s="117">
        <f>P93+P100+P105+P114+P118</f>
        <v>482.69135799999998</v>
      </c>
      <c r="Q92" s="116"/>
      <c r="R92" s="117">
        <f>R93+R100+R105+R114+R118</f>
        <v>576.40572744000008</v>
      </c>
      <c r="S92" s="116"/>
      <c r="T92" s="118">
        <f>T93+T100+T105+T114+T118</f>
        <v>0</v>
      </c>
      <c r="AR92" s="112" t="s">
        <v>75</v>
      </c>
      <c r="AT92" s="119" t="s">
        <v>67</v>
      </c>
      <c r="AU92" s="119" t="s">
        <v>68</v>
      </c>
      <c r="AY92" s="112" t="s">
        <v>138</v>
      </c>
      <c r="BK92" s="120">
        <f>BK93+BK100+BK105+BK114+BK118</f>
        <v>0</v>
      </c>
    </row>
    <row r="93" spans="2:65" s="11" customFormat="1" ht="22.9" customHeight="1">
      <c r="B93" s="111"/>
      <c r="D93" s="112" t="s">
        <v>67</v>
      </c>
      <c r="E93" s="121" t="s">
        <v>75</v>
      </c>
      <c r="F93" s="121" t="s">
        <v>139</v>
      </c>
      <c r="J93" s="122">
        <f>BK93</f>
        <v>0</v>
      </c>
      <c r="L93" s="111"/>
      <c r="M93" s="115"/>
      <c r="N93" s="116"/>
      <c r="O93" s="116"/>
      <c r="P93" s="117">
        <f>SUM(P94:P99)</f>
        <v>29.024999999999999</v>
      </c>
      <c r="Q93" s="116"/>
      <c r="R93" s="117">
        <f>SUM(R94:R99)</f>
        <v>0</v>
      </c>
      <c r="S93" s="116"/>
      <c r="T93" s="118">
        <f>SUM(T94:T99)</f>
        <v>0</v>
      </c>
      <c r="AR93" s="112" t="s">
        <v>75</v>
      </c>
      <c r="AT93" s="119" t="s">
        <v>67</v>
      </c>
      <c r="AU93" s="119" t="s">
        <v>75</v>
      </c>
      <c r="AY93" s="112" t="s">
        <v>138</v>
      </c>
      <c r="BK93" s="120">
        <f>SUM(BK94:BK99)</f>
        <v>0</v>
      </c>
    </row>
    <row r="94" spans="2:65" s="1" customFormat="1" ht="16.5" customHeight="1">
      <c r="B94" s="123"/>
      <c r="C94" s="124" t="s">
        <v>75</v>
      </c>
      <c r="D94" s="124" t="s">
        <v>140</v>
      </c>
      <c r="E94" s="125" t="s">
        <v>141</v>
      </c>
      <c r="F94" s="126" t="s">
        <v>142</v>
      </c>
      <c r="G94" s="127" t="s">
        <v>143</v>
      </c>
      <c r="H94" s="128">
        <v>225</v>
      </c>
      <c r="I94" s="129"/>
      <c r="J94" s="129">
        <f t="shared" ref="J94:J99" si="0">ROUND(I94*H94,2)</f>
        <v>0</v>
      </c>
      <c r="K94" s="126" t="s">
        <v>1</v>
      </c>
      <c r="L94" s="24"/>
      <c r="M94" s="44" t="s">
        <v>1</v>
      </c>
      <c r="N94" s="130" t="s">
        <v>39</v>
      </c>
      <c r="O94" s="131">
        <v>0</v>
      </c>
      <c r="P94" s="131">
        <f t="shared" ref="P94:P99" si="1">O94*H94</f>
        <v>0</v>
      </c>
      <c r="Q94" s="131">
        <v>0</v>
      </c>
      <c r="R94" s="131">
        <f t="shared" ref="R94:R99" si="2">Q94*H94</f>
        <v>0</v>
      </c>
      <c r="S94" s="131">
        <v>0</v>
      </c>
      <c r="T94" s="132">
        <f t="shared" ref="T94:T99" si="3">S94*H94</f>
        <v>0</v>
      </c>
      <c r="AR94" s="13" t="s">
        <v>144</v>
      </c>
      <c r="AT94" s="13" t="s">
        <v>140</v>
      </c>
      <c r="AU94" s="13" t="s">
        <v>77</v>
      </c>
      <c r="AY94" s="13" t="s">
        <v>138</v>
      </c>
      <c r="BE94" s="133">
        <f t="shared" ref="BE94:BE99" si="4">IF(N94="základní",J94,0)</f>
        <v>0</v>
      </c>
      <c r="BF94" s="133">
        <f t="shared" ref="BF94:BF99" si="5">IF(N94="snížená",J94,0)</f>
        <v>0</v>
      </c>
      <c r="BG94" s="133">
        <f t="shared" ref="BG94:BG99" si="6">IF(N94="zákl. přenesená",J94,0)</f>
        <v>0</v>
      </c>
      <c r="BH94" s="133">
        <f t="shared" ref="BH94:BH99" si="7">IF(N94="sníž. přenesená",J94,0)</f>
        <v>0</v>
      </c>
      <c r="BI94" s="133">
        <f t="shared" ref="BI94:BI99" si="8">IF(N94="nulová",J94,0)</f>
        <v>0</v>
      </c>
      <c r="BJ94" s="13" t="s">
        <v>75</v>
      </c>
      <c r="BK94" s="133">
        <f t="shared" ref="BK94:BK99" si="9">ROUND(I94*H94,2)</f>
        <v>0</v>
      </c>
      <c r="BL94" s="13" t="s">
        <v>144</v>
      </c>
      <c r="BM94" s="13" t="s">
        <v>794</v>
      </c>
    </row>
    <row r="95" spans="2:65" s="1" customFormat="1" ht="16.5" customHeight="1">
      <c r="B95" s="123"/>
      <c r="C95" s="124" t="s">
        <v>77</v>
      </c>
      <c r="D95" s="124" t="s">
        <v>140</v>
      </c>
      <c r="E95" s="125" t="s">
        <v>146</v>
      </c>
      <c r="F95" s="126" t="s">
        <v>147</v>
      </c>
      <c r="G95" s="127" t="s">
        <v>143</v>
      </c>
      <c r="H95" s="128">
        <v>225</v>
      </c>
      <c r="I95" s="129"/>
      <c r="J95" s="129">
        <f t="shared" si="0"/>
        <v>0</v>
      </c>
      <c r="K95" s="126" t="s">
        <v>148</v>
      </c>
      <c r="L95" s="24"/>
      <c r="M95" s="44" t="s">
        <v>1</v>
      </c>
      <c r="N95" s="130" t="s">
        <v>39</v>
      </c>
      <c r="O95" s="131">
        <v>0.04</v>
      </c>
      <c r="P95" s="131">
        <f t="shared" si="1"/>
        <v>9</v>
      </c>
      <c r="Q95" s="131">
        <v>0</v>
      </c>
      <c r="R95" s="131">
        <f t="shared" si="2"/>
        <v>0</v>
      </c>
      <c r="S95" s="131">
        <v>0</v>
      </c>
      <c r="T95" s="132">
        <f t="shared" si="3"/>
        <v>0</v>
      </c>
      <c r="AR95" s="13" t="s">
        <v>144</v>
      </c>
      <c r="AT95" s="13" t="s">
        <v>140</v>
      </c>
      <c r="AU95" s="13" t="s">
        <v>77</v>
      </c>
      <c r="AY95" s="13" t="s">
        <v>138</v>
      </c>
      <c r="BE95" s="133">
        <f t="shared" si="4"/>
        <v>0</v>
      </c>
      <c r="BF95" s="133">
        <f t="shared" si="5"/>
        <v>0</v>
      </c>
      <c r="BG95" s="133">
        <f t="shared" si="6"/>
        <v>0</v>
      </c>
      <c r="BH95" s="133">
        <f t="shared" si="7"/>
        <v>0</v>
      </c>
      <c r="BI95" s="133">
        <f t="shared" si="8"/>
        <v>0</v>
      </c>
      <c r="BJ95" s="13" t="s">
        <v>75</v>
      </c>
      <c r="BK95" s="133">
        <f t="shared" si="9"/>
        <v>0</v>
      </c>
      <c r="BL95" s="13" t="s">
        <v>144</v>
      </c>
      <c r="BM95" s="13" t="s">
        <v>795</v>
      </c>
    </row>
    <row r="96" spans="2:65" s="1" customFormat="1" ht="16.5" customHeight="1">
      <c r="B96" s="123"/>
      <c r="C96" s="124" t="s">
        <v>150</v>
      </c>
      <c r="D96" s="124" t="s">
        <v>140</v>
      </c>
      <c r="E96" s="125" t="s">
        <v>167</v>
      </c>
      <c r="F96" s="126" t="s">
        <v>168</v>
      </c>
      <c r="G96" s="127" t="s">
        <v>143</v>
      </c>
      <c r="H96" s="128">
        <v>225</v>
      </c>
      <c r="I96" s="129"/>
      <c r="J96" s="129">
        <f t="shared" si="0"/>
        <v>0</v>
      </c>
      <c r="K96" s="126" t="s">
        <v>169</v>
      </c>
      <c r="L96" s="24"/>
      <c r="M96" s="44" t="s">
        <v>1</v>
      </c>
      <c r="N96" s="130" t="s">
        <v>39</v>
      </c>
      <c r="O96" s="131">
        <v>4.3999999999999997E-2</v>
      </c>
      <c r="P96" s="131">
        <f t="shared" si="1"/>
        <v>9.8999999999999986</v>
      </c>
      <c r="Q96" s="131">
        <v>0</v>
      </c>
      <c r="R96" s="131">
        <f t="shared" si="2"/>
        <v>0</v>
      </c>
      <c r="S96" s="131">
        <v>0</v>
      </c>
      <c r="T96" s="132">
        <f t="shared" si="3"/>
        <v>0</v>
      </c>
      <c r="AR96" s="13" t="s">
        <v>144</v>
      </c>
      <c r="AT96" s="13" t="s">
        <v>140</v>
      </c>
      <c r="AU96" s="13" t="s">
        <v>77</v>
      </c>
      <c r="AY96" s="13" t="s">
        <v>138</v>
      </c>
      <c r="BE96" s="133">
        <f t="shared" si="4"/>
        <v>0</v>
      </c>
      <c r="BF96" s="133">
        <f t="shared" si="5"/>
        <v>0</v>
      </c>
      <c r="BG96" s="133">
        <f t="shared" si="6"/>
        <v>0</v>
      </c>
      <c r="BH96" s="133">
        <f t="shared" si="7"/>
        <v>0</v>
      </c>
      <c r="BI96" s="133">
        <f t="shared" si="8"/>
        <v>0</v>
      </c>
      <c r="BJ96" s="13" t="s">
        <v>75</v>
      </c>
      <c r="BK96" s="133">
        <f t="shared" si="9"/>
        <v>0</v>
      </c>
      <c r="BL96" s="13" t="s">
        <v>144</v>
      </c>
      <c r="BM96" s="13" t="s">
        <v>796</v>
      </c>
    </row>
    <row r="97" spans="2:65" s="1" customFormat="1" ht="16.5" customHeight="1">
      <c r="B97" s="123"/>
      <c r="C97" s="124" t="s">
        <v>144</v>
      </c>
      <c r="D97" s="124" t="s">
        <v>140</v>
      </c>
      <c r="E97" s="125" t="s">
        <v>172</v>
      </c>
      <c r="F97" s="126" t="s">
        <v>797</v>
      </c>
      <c r="G97" s="127" t="s">
        <v>143</v>
      </c>
      <c r="H97" s="128">
        <v>225</v>
      </c>
      <c r="I97" s="129"/>
      <c r="J97" s="129">
        <f t="shared" si="0"/>
        <v>0</v>
      </c>
      <c r="K97" s="126" t="s">
        <v>174</v>
      </c>
      <c r="L97" s="24"/>
      <c r="M97" s="44" t="s">
        <v>1</v>
      </c>
      <c r="N97" s="130" t="s">
        <v>39</v>
      </c>
      <c r="O97" s="131">
        <v>8.9999999999999993E-3</v>
      </c>
      <c r="P97" s="131">
        <f t="shared" si="1"/>
        <v>2.0249999999999999</v>
      </c>
      <c r="Q97" s="131">
        <v>0</v>
      </c>
      <c r="R97" s="131">
        <f t="shared" si="2"/>
        <v>0</v>
      </c>
      <c r="S97" s="131">
        <v>0</v>
      </c>
      <c r="T97" s="132">
        <f t="shared" si="3"/>
        <v>0</v>
      </c>
      <c r="AR97" s="13" t="s">
        <v>144</v>
      </c>
      <c r="AT97" s="13" t="s">
        <v>140</v>
      </c>
      <c r="AU97" s="13" t="s">
        <v>77</v>
      </c>
      <c r="AY97" s="13" t="s">
        <v>138</v>
      </c>
      <c r="BE97" s="133">
        <f t="shared" si="4"/>
        <v>0</v>
      </c>
      <c r="BF97" s="133">
        <f t="shared" si="5"/>
        <v>0</v>
      </c>
      <c r="BG97" s="133">
        <f t="shared" si="6"/>
        <v>0</v>
      </c>
      <c r="BH97" s="133">
        <f t="shared" si="7"/>
        <v>0</v>
      </c>
      <c r="BI97" s="133">
        <f t="shared" si="8"/>
        <v>0</v>
      </c>
      <c r="BJ97" s="13" t="s">
        <v>75</v>
      </c>
      <c r="BK97" s="133">
        <f t="shared" si="9"/>
        <v>0</v>
      </c>
      <c r="BL97" s="13" t="s">
        <v>144</v>
      </c>
      <c r="BM97" s="13" t="s">
        <v>798</v>
      </c>
    </row>
    <row r="98" spans="2:65" s="1" customFormat="1" ht="16.5" customHeight="1">
      <c r="B98" s="123"/>
      <c r="C98" s="124" t="s">
        <v>158</v>
      </c>
      <c r="D98" s="124" t="s">
        <v>140</v>
      </c>
      <c r="E98" s="125" t="s">
        <v>177</v>
      </c>
      <c r="F98" s="126" t="s">
        <v>178</v>
      </c>
      <c r="G98" s="127" t="s">
        <v>179</v>
      </c>
      <c r="H98" s="128">
        <v>427.5</v>
      </c>
      <c r="I98" s="129"/>
      <c r="J98" s="129">
        <f t="shared" si="0"/>
        <v>0</v>
      </c>
      <c r="K98" s="126" t="s">
        <v>148</v>
      </c>
      <c r="L98" s="24"/>
      <c r="M98" s="44" t="s">
        <v>1</v>
      </c>
      <c r="N98" s="130" t="s">
        <v>39</v>
      </c>
      <c r="O98" s="131">
        <v>0</v>
      </c>
      <c r="P98" s="131">
        <f t="shared" si="1"/>
        <v>0</v>
      </c>
      <c r="Q98" s="131">
        <v>0</v>
      </c>
      <c r="R98" s="131">
        <f t="shared" si="2"/>
        <v>0</v>
      </c>
      <c r="S98" s="131">
        <v>0</v>
      </c>
      <c r="T98" s="132">
        <f t="shared" si="3"/>
        <v>0</v>
      </c>
      <c r="AR98" s="13" t="s">
        <v>144</v>
      </c>
      <c r="AT98" s="13" t="s">
        <v>140</v>
      </c>
      <c r="AU98" s="13" t="s">
        <v>77</v>
      </c>
      <c r="AY98" s="13" t="s">
        <v>138</v>
      </c>
      <c r="BE98" s="133">
        <f t="shared" si="4"/>
        <v>0</v>
      </c>
      <c r="BF98" s="133">
        <f t="shared" si="5"/>
        <v>0</v>
      </c>
      <c r="BG98" s="133">
        <f t="shared" si="6"/>
        <v>0</v>
      </c>
      <c r="BH98" s="133">
        <f t="shared" si="7"/>
        <v>0</v>
      </c>
      <c r="BI98" s="133">
        <f t="shared" si="8"/>
        <v>0</v>
      </c>
      <c r="BJ98" s="13" t="s">
        <v>75</v>
      </c>
      <c r="BK98" s="133">
        <f t="shared" si="9"/>
        <v>0</v>
      </c>
      <c r="BL98" s="13" t="s">
        <v>144</v>
      </c>
      <c r="BM98" s="13" t="s">
        <v>799</v>
      </c>
    </row>
    <row r="99" spans="2:65" s="1" customFormat="1" ht="16.5" customHeight="1">
      <c r="B99" s="123"/>
      <c r="C99" s="124" t="s">
        <v>162</v>
      </c>
      <c r="D99" s="124" t="s">
        <v>140</v>
      </c>
      <c r="E99" s="125" t="s">
        <v>182</v>
      </c>
      <c r="F99" s="126" t="s">
        <v>183</v>
      </c>
      <c r="G99" s="127" t="s">
        <v>184</v>
      </c>
      <c r="H99" s="128">
        <v>450</v>
      </c>
      <c r="I99" s="129"/>
      <c r="J99" s="129">
        <f t="shared" si="0"/>
        <v>0</v>
      </c>
      <c r="K99" s="126" t="s">
        <v>174</v>
      </c>
      <c r="L99" s="24"/>
      <c r="M99" s="44" t="s">
        <v>1</v>
      </c>
      <c r="N99" s="130" t="s">
        <v>39</v>
      </c>
      <c r="O99" s="131">
        <v>1.7999999999999999E-2</v>
      </c>
      <c r="P99" s="131">
        <f t="shared" si="1"/>
        <v>8.1</v>
      </c>
      <c r="Q99" s="131">
        <v>0</v>
      </c>
      <c r="R99" s="131">
        <f t="shared" si="2"/>
        <v>0</v>
      </c>
      <c r="S99" s="131">
        <v>0</v>
      </c>
      <c r="T99" s="132">
        <f t="shared" si="3"/>
        <v>0</v>
      </c>
      <c r="AR99" s="13" t="s">
        <v>144</v>
      </c>
      <c r="AT99" s="13" t="s">
        <v>140</v>
      </c>
      <c r="AU99" s="13" t="s">
        <v>77</v>
      </c>
      <c r="AY99" s="13" t="s">
        <v>138</v>
      </c>
      <c r="BE99" s="133">
        <f t="shared" si="4"/>
        <v>0</v>
      </c>
      <c r="BF99" s="133">
        <f t="shared" si="5"/>
        <v>0</v>
      </c>
      <c r="BG99" s="133">
        <f t="shared" si="6"/>
        <v>0</v>
      </c>
      <c r="BH99" s="133">
        <f t="shared" si="7"/>
        <v>0</v>
      </c>
      <c r="BI99" s="133">
        <f t="shared" si="8"/>
        <v>0</v>
      </c>
      <c r="BJ99" s="13" t="s">
        <v>75</v>
      </c>
      <c r="BK99" s="133">
        <f t="shared" si="9"/>
        <v>0</v>
      </c>
      <c r="BL99" s="13" t="s">
        <v>144</v>
      </c>
      <c r="BM99" s="13" t="s">
        <v>800</v>
      </c>
    </row>
    <row r="100" spans="2:65" s="11" customFormat="1" ht="22.9" customHeight="1">
      <c r="B100" s="111"/>
      <c r="D100" s="112" t="s">
        <v>67</v>
      </c>
      <c r="E100" s="121" t="s">
        <v>158</v>
      </c>
      <c r="F100" s="121" t="s">
        <v>242</v>
      </c>
      <c r="J100" s="122">
        <f>BK100</f>
        <v>0</v>
      </c>
      <c r="L100" s="111"/>
      <c r="M100" s="115"/>
      <c r="N100" s="116"/>
      <c r="O100" s="116"/>
      <c r="P100" s="117">
        <f>SUM(P101:P104)</f>
        <v>98.1</v>
      </c>
      <c r="Q100" s="116"/>
      <c r="R100" s="117">
        <f>SUM(R101:R104)</f>
        <v>520.74450000000002</v>
      </c>
      <c r="S100" s="116"/>
      <c r="T100" s="118">
        <f>SUM(T101:T104)</f>
        <v>0</v>
      </c>
      <c r="AR100" s="112" t="s">
        <v>75</v>
      </c>
      <c r="AT100" s="119" t="s">
        <v>67</v>
      </c>
      <c r="AU100" s="119" t="s">
        <v>75</v>
      </c>
      <c r="AY100" s="112" t="s">
        <v>138</v>
      </c>
      <c r="BK100" s="120">
        <f>SUM(BK101:BK104)</f>
        <v>0</v>
      </c>
    </row>
    <row r="101" spans="2:65" s="1" customFormat="1" ht="16.5" customHeight="1">
      <c r="B101" s="123"/>
      <c r="C101" s="124" t="s">
        <v>166</v>
      </c>
      <c r="D101" s="124" t="s">
        <v>140</v>
      </c>
      <c r="E101" s="125" t="s">
        <v>801</v>
      </c>
      <c r="F101" s="126" t="s">
        <v>802</v>
      </c>
      <c r="G101" s="127" t="s">
        <v>184</v>
      </c>
      <c r="H101" s="128">
        <v>450</v>
      </c>
      <c r="I101" s="129"/>
      <c r="J101" s="129">
        <f>ROUND(I101*H101,2)</f>
        <v>0</v>
      </c>
      <c r="K101" s="126" t="s">
        <v>803</v>
      </c>
      <c r="L101" s="24"/>
      <c r="M101" s="44" t="s">
        <v>1</v>
      </c>
      <c r="N101" s="130" t="s">
        <v>39</v>
      </c>
      <c r="O101" s="131">
        <v>2.8000000000000001E-2</v>
      </c>
      <c r="P101" s="131">
        <f>O101*H101</f>
        <v>12.6</v>
      </c>
      <c r="Q101" s="131">
        <v>0.38624999999999998</v>
      </c>
      <c r="R101" s="131">
        <f>Q101*H101</f>
        <v>173.8125</v>
      </c>
      <c r="S101" s="131">
        <v>0</v>
      </c>
      <c r="T101" s="132">
        <f>S101*H101</f>
        <v>0</v>
      </c>
      <c r="AR101" s="13" t="s">
        <v>144</v>
      </c>
      <c r="AT101" s="13" t="s">
        <v>140</v>
      </c>
      <c r="AU101" s="13" t="s">
        <v>77</v>
      </c>
      <c r="AY101" s="13" t="s">
        <v>138</v>
      </c>
      <c r="BE101" s="133">
        <f>IF(N101="základní",J101,0)</f>
        <v>0</v>
      </c>
      <c r="BF101" s="133">
        <f>IF(N101="snížená",J101,0)</f>
        <v>0</v>
      </c>
      <c r="BG101" s="133">
        <f>IF(N101="zákl. přenesená",J101,0)</f>
        <v>0</v>
      </c>
      <c r="BH101" s="133">
        <f>IF(N101="sníž. přenesená",J101,0)</f>
        <v>0</v>
      </c>
      <c r="BI101" s="133">
        <f>IF(N101="nulová",J101,0)</f>
        <v>0</v>
      </c>
      <c r="BJ101" s="13" t="s">
        <v>75</v>
      </c>
      <c r="BK101" s="133">
        <f>ROUND(I101*H101,2)</f>
        <v>0</v>
      </c>
      <c r="BL101" s="13" t="s">
        <v>144</v>
      </c>
      <c r="BM101" s="13" t="s">
        <v>804</v>
      </c>
    </row>
    <row r="102" spans="2:65" s="1" customFormat="1" ht="16.5" customHeight="1">
      <c r="B102" s="123"/>
      <c r="C102" s="124" t="s">
        <v>171</v>
      </c>
      <c r="D102" s="124" t="s">
        <v>140</v>
      </c>
      <c r="E102" s="125" t="s">
        <v>805</v>
      </c>
      <c r="F102" s="126" t="s">
        <v>806</v>
      </c>
      <c r="G102" s="127" t="s">
        <v>184</v>
      </c>
      <c r="H102" s="128">
        <v>450</v>
      </c>
      <c r="I102" s="129"/>
      <c r="J102" s="129">
        <f>ROUND(I102*H102,2)</f>
        <v>0</v>
      </c>
      <c r="K102" s="126" t="s">
        <v>803</v>
      </c>
      <c r="L102" s="24"/>
      <c r="M102" s="44" t="s">
        <v>1</v>
      </c>
      <c r="N102" s="130" t="s">
        <v>39</v>
      </c>
      <c r="O102" s="131">
        <v>2.9000000000000001E-2</v>
      </c>
      <c r="P102" s="131">
        <f>O102*H102</f>
        <v>13.05</v>
      </c>
      <c r="Q102" s="131">
        <v>0.378</v>
      </c>
      <c r="R102" s="131">
        <f>Q102*H102</f>
        <v>170.1</v>
      </c>
      <c r="S102" s="131">
        <v>0</v>
      </c>
      <c r="T102" s="132">
        <f>S102*H102</f>
        <v>0</v>
      </c>
      <c r="AR102" s="13" t="s">
        <v>144</v>
      </c>
      <c r="AT102" s="13" t="s">
        <v>140</v>
      </c>
      <c r="AU102" s="13" t="s">
        <v>77</v>
      </c>
      <c r="AY102" s="13" t="s">
        <v>138</v>
      </c>
      <c r="BE102" s="133">
        <f>IF(N102="základní",J102,0)</f>
        <v>0</v>
      </c>
      <c r="BF102" s="133">
        <f>IF(N102="snížená",J102,0)</f>
        <v>0</v>
      </c>
      <c r="BG102" s="133">
        <f>IF(N102="zákl. přenesená",J102,0)</f>
        <v>0</v>
      </c>
      <c r="BH102" s="133">
        <f>IF(N102="sníž. přenesená",J102,0)</f>
        <v>0</v>
      </c>
      <c r="BI102" s="133">
        <f>IF(N102="nulová",J102,0)</f>
        <v>0</v>
      </c>
      <c r="BJ102" s="13" t="s">
        <v>75</v>
      </c>
      <c r="BK102" s="133">
        <f>ROUND(I102*H102,2)</f>
        <v>0</v>
      </c>
      <c r="BL102" s="13" t="s">
        <v>144</v>
      </c>
      <c r="BM102" s="13" t="s">
        <v>807</v>
      </c>
    </row>
    <row r="103" spans="2:65" s="1" customFormat="1" ht="16.5" customHeight="1">
      <c r="B103" s="123"/>
      <c r="C103" s="124" t="s">
        <v>176</v>
      </c>
      <c r="D103" s="124" t="s">
        <v>140</v>
      </c>
      <c r="E103" s="125" t="s">
        <v>808</v>
      </c>
      <c r="F103" s="126" t="s">
        <v>809</v>
      </c>
      <c r="G103" s="127" t="s">
        <v>184</v>
      </c>
      <c r="H103" s="128">
        <v>450</v>
      </c>
      <c r="I103" s="129"/>
      <c r="J103" s="129">
        <f>ROUND(I103*H103,2)</f>
        <v>0</v>
      </c>
      <c r="K103" s="126" t="s">
        <v>803</v>
      </c>
      <c r="L103" s="24"/>
      <c r="M103" s="44" t="s">
        <v>1</v>
      </c>
      <c r="N103" s="130" t="s">
        <v>39</v>
      </c>
      <c r="O103" s="131">
        <v>7.8E-2</v>
      </c>
      <c r="P103" s="131">
        <f>O103*H103</f>
        <v>35.1</v>
      </c>
      <c r="Q103" s="131">
        <v>0.23737</v>
      </c>
      <c r="R103" s="131">
        <f>Q103*H103</f>
        <v>106.8165</v>
      </c>
      <c r="S103" s="131">
        <v>0</v>
      </c>
      <c r="T103" s="132">
        <f>S103*H103</f>
        <v>0</v>
      </c>
      <c r="AR103" s="13" t="s">
        <v>144</v>
      </c>
      <c r="AT103" s="13" t="s">
        <v>140</v>
      </c>
      <c r="AU103" s="13" t="s">
        <v>77</v>
      </c>
      <c r="AY103" s="13" t="s">
        <v>138</v>
      </c>
      <c r="BE103" s="133">
        <f>IF(N103="základní",J103,0)</f>
        <v>0</v>
      </c>
      <c r="BF103" s="133">
        <f>IF(N103="snížená",J103,0)</f>
        <v>0</v>
      </c>
      <c r="BG103" s="133">
        <f>IF(N103="zákl. přenesená",J103,0)</f>
        <v>0</v>
      </c>
      <c r="BH103" s="133">
        <f>IF(N103="sníž. přenesená",J103,0)</f>
        <v>0</v>
      </c>
      <c r="BI103" s="133">
        <f>IF(N103="nulová",J103,0)</f>
        <v>0</v>
      </c>
      <c r="BJ103" s="13" t="s">
        <v>75</v>
      </c>
      <c r="BK103" s="133">
        <f>ROUND(I103*H103,2)</f>
        <v>0</v>
      </c>
      <c r="BL103" s="13" t="s">
        <v>144</v>
      </c>
      <c r="BM103" s="13" t="s">
        <v>810</v>
      </c>
    </row>
    <row r="104" spans="2:65" s="1" customFormat="1" ht="16.5" customHeight="1">
      <c r="B104" s="123"/>
      <c r="C104" s="124" t="s">
        <v>181</v>
      </c>
      <c r="D104" s="124" t="s">
        <v>140</v>
      </c>
      <c r="E104" s="125" t="s">
        <v>811</v>
      </c>
      <c r="F104" s="126" t="s">
        <v>812</v>
      </c>
      <c r="G104" s="127" t="s">
        <v>184</v>
      </c>
      <c r="H104" s="128">
        <v>450</v>
      </c>
      <c r="I104" s="129"/>
      <c r="J104" s="129">
        <f>ROUND(I104*H104,2)</f>
        <v>0</v>
      </c>
      <c r="K104" s="126" t="s">
        <v>803</v>
      </c>
      <c r="L104" s="24"/>
      <c r="M104" s="44" t="s">
        <v>1</v>
      </c>
      <c r="N104" s="130" t="s">
        <v>39</v>
      </c>
      <c r="O104" s="131">
        <v>8.3000000000000004E-2</v>
      </c>
      <c r="P104" s="131">
        <f>O104*H104</f>
        <v>37.35</v>
      </c>
      <c r="Q104" s="131">
        <v>0.15559000000000001</v>
      </c>
      <c r="R104" s="131">
        <f>Q104*H104</f>
        <v>70.015500000000003</v>
      </c>
      <c r="S104" s="131">
        <v>0</v>
      </c>
      <c r="T104" s="132">
        <f>S104*H104</f>
        <v>0</v>
      </c>
      <c r="AR104" s="13" t="s">
        <v>144</v>
      </c>
      <c r="AT104" s="13" t="s">
        <v>140</v>
      </c>
      <c r="AU104" s="13" t="s">
        <v>77</v>
      </c>
      <c r="AY104" s="13" t="s">
        <v>138</v>
      </c>
      <c r="BE104" s="133">
        <f>IF(N104="základní",J104,0)</f>
        <v>0</v>
      </c>
      <c r="BF104" s="133">
        <f>IF(N104="snížená",J104,0)</f>
        <v>0</v>
      </c>
      <c r="BG104" s="133">
        <f>IF(N104="zákl. přenesená",J104,0)</f>
        <v>0</v>
      </c>
      <c r="BH104" s="133">
        <f>IF(N104="sníž. přenesená",J104,0)</f>
        <v>0</v>
      </c>
      <c r="BI104" s="133">
        <f>IF(N104="nulová",J104,0)</f>
        <v>0</v>
      </c>
      <c r="BJ104" s="13" t="s">
        <v>75</v>
      </c>
      <c r="BK104" s="133">
        <f>ROUND(I104*H104,2)</f>
        <v>0</v>
      </c>
      <c r="BL104" s="13" t="s">
        <v>144</v>
      </c>
      <c r="BM104" s="13" t="s">
        <v>813</v>
      </c>
    </row>
    <row r="105" spans="2:65" s="11" customFormat="1" ht="22.9" customHeight="1">
      <c r="B105" s="111"/>
      <c r="D105" s="112" t="s">
        <v>67</v>
      </c>
      <c r="E105" s="121" t="s">
        <v>171</v>
      </c>
      <c r="F105" s="121" t="s">
        <v>814</v>
      </c>
      <c r="J105" s="122">
        <f>BK105</f>
        <v>0</v>
      </c>
      <c r="L105" s="111"/>
      <c r="M105" s="115"/>
      <c r="N105" s="116"/>
      <c r="O105" s="116"/>
      <c r="P105" s="117">
        <f>SUM(P106:P113)</f>
        <v>290.67615000000001</v>
      </c>
      <c r="Q105" s="116"/>
      <c r="R105" s="117">
        <f>SUM(R106:R113)</f>
        <v>28.9240481</v>
      </c>
      <c r="S105" s="116"/>
      <c r="T105" s="118">
        <f>SUM(T106:T113)</f>
        <v>0</v>
      </c>
      <c r="AR105" s="112" t="s">
        <v>75</v>
      </c>
      <c r="AT105" s="119" t="s">
        <v>67</v>
      </c>
      <c r="AU105" s="119" t="s">
        <v>75</v>
      </c>
      <c r="AY105" s="112" t="s">
        <v>138</v>
      </c>
      <c r="BK105" s="120">
        <f>SUM(BK106:BK113)</f>
        <v>0</v>
      </c>
    </row>
    <row r="106" spans="2:65" s="1" customFormat="1" ht="16.5" customHeight="1">
      <c r="B106" s="123"/>
      <c r="C106" s="124" t="s">
        <v>187</v>
      </c>
      <c r="D106" s="124" t="s">
        <v>140</v>
      </c>
      <c r="E106" s="125" t="s">
        <v>151</v>
      </c>
      <c r="F106" s="126" t="s">
        <v>152</v>
      </c>
      <c r="G106" s="127" t="s">
        <v>143</v>
      </c>
      <c r="H106" s="128">
        <v>60.12</v>
      </c>
      <c r="I106" s="129"/>
      <c r="J106" s="129">
        <f t="shared" ref="J106:J113" si="10">ROUND(I106*H106,2)</f>
        <v>0</v>
      </c>
      <c r="K106" s="126" t="s">
        <v>153</v>
      </c>
      <c r="L106" s="24"/>
      <c r="M106" s="44" t="s">
        <v>1</v>
      </c>
      <c r="N106" s="130" t="s">
        <v>39</v>
      </c>
      <c r="O106" s="131">
        <v>2.3199999999999998</v>
      </c>
      <c r="P106" s="131">
        <f t="shared" ref="P106:P113" si="11">O106*H106</f>
        <v>139.47839999999999</v>
      </c>
      <c r="Q106" s="131">
        <v>0</v>
      </c>
      <c r="R106" s="131">
        <f t="shared" ref="R106:R113" si="12">Q106*H106</f>
        <v>0</v>
      </c>
      <c r="S106" s="131">
        <v>0</v>
      </c>
      <c r="T106" s="132">
        <f t="shared" ref="T106:T113" si="13">S106*H106</f>
        <v>0</v>
      </c>
      <c r="AR106" s="13" t="s">
        <v>144</v>
      </c>
      <c r="AT106" s="13" t="s">
        <v>140</v>
      </c>
      <c r="AU106" s="13" t="s">
        <v>77</v>
      </c>
      <c r="AY106" s="13" t="s">
        <v>138</v>
      </c>
      <c r="BE106" s="133">
        <f t="shared" ref="BE106:BE113" si="14">IF(N106="základní",J106,0)</f>
        <v>0</v>
      </c>
      <c r="BF106" s="133">
        <f t="shared" ref="BF106:BF113" si="15">IF(N106="snížená",J106,0)</f>
        <v>0</v>
      </c>
      <c r="BG106" s="133">
        <f t="shared" ref="BG106:BG113" si="16">IF(N106="zákl. přenesená",J106,0)</f>
        <v>0</v>
      </c>
      <c r="BH106" s="133">
        <f t="shared" ref="BH106:BH113" si="17">IF(N106="sníž. přenesená",J106,0)</f>
        <v>0</v>
      </c>
      <c r="BI106" s="133">
        <f t="shared" ref="BI106:BI113" si="18">IF(N106="nulová",J106,0)</f>
        <v>0</v>
      </c>
      <c r="BJ106" s="13" t="s">
        <v>75</v>
      </c>
      <c r="BK106" s="133">
        <f t="shared" ref="BK106:BK113" si="19">ROUND(I106*H106,2)</f>
        <v>0</v>
      </c>
      <c r="BL106" s="13" t="s">
        <v>144</v>
      </c>
      <c r="BM106" s="13" t="s">
        <v>815</v>
      </c>
    </row>
    <row r="107" spans="2:65" s="1" customFormat="1" ht="16.5" customHeight="1">
      <c r="B107" s="123"/>
      <c r="C107" s="124" t="s">
        <v>191</v>
      </c>
      <c r="D107" s="124" t="s">
        <v>140</v>
      </c>
      <c r="E107" s="125" t="s">
        <v>155</v>
      </c>
      <c r="F107" s="126" t="s">
        <v>156</v>
      </c>
      <c r="G107" s="127" t="s">
        <v>143</v>
      </c>
      <c r="H107" s="128">
        <v>60.12</v>
      </c>
      <c r="I107" s="129"/>
      <c r="J107" s="129">
        <f t="shared" si="10"/>
        <v>0</v>
      </c>
      <c r="K107" s="126" t="s">
        <v>148</v>
      </c>
      <c r="L107" s="24"/>
      <c r="M107" s="44" t="s">
        <v>1</v>
      </c>
      <c r="N107" s="130" t="s">
        <v>39</v>
      </c>
      <c r="O107" s="131">
        <v>0.65400000000000003</v>
      </c>
      <c r="P107" s="131">
        <f t="shared" si="11"/>
        <v>39.318480000000001</v>
      </c>
      <c r="Q107" s="131">
        <v>0</v>
      </c>
      <c r="R107" s="131">
        <f t="shared" si="12"/>
        <v>0</v>
      </c>
      <c r="S107" s="131">
        <v>0</v>
      </c>
      <c r="T107" s="132">
        <f t="shared" si="13"/>
        <v>0</v>
      </c>
      <c r="AR107" s="13" t="s">
        <v>144</v>
      </c>
      <c r="AT107" s="13" t="s">
        <v>140</v>
      </c>
      <c r="AU107" s="13" t="s">
        <v>77</v>
      </c>
      <c r="AY107" s="13" t="s">
        <v>138</v>
      </c>
      <c r="BE107" s="133">
        <f t="shared" si="14"/>
        <v>0</v>
      </c>
      <c r="BF107" s="133">
        <f t="shared" si="15"/>
        <v>0</v>
      </c>
      <c r="BG107" s="133">
        <f t="shared" si="16"/>
        <v>0</v>
      </c>
      <c r="BH107" s="133">
        <f t="shared" si="17"/>
        <v>0</v>
      </c>
      <c r="BI107" s="133">
        <f t="shared" si="18"/>
        <v>0</v>
      </c>
      <c r="BJ107" s="13" t="s">
        <v>75</v>
      </c>
      <c r="BK107" s="133">
        <f t="shared" si="19"/>
        <v>0</v>
      </c>
      <c r="BL107" s="13" t="s">
        <v>144</v>
      </c>
      <c r="BM107" s="13" t="s">
        <v>816</v>
      </c>
    </row>
    <row r="108" spans="2:65" s="1" customFormat="1" ht="16.5" customHeight="1">
      <c r="B108" s="123"/>
      <c r="C108" s="124" t="s">
        <v>195</v>
      </c>
      <c r="D108" s="124" t="s">
        <v>140</v>
      </c>
      <c r="E108" s="125" t="s">
        <v>167</v>
      </c>
      <c r="F108" s="126" t="s">
        <v>168</v>
      </c>
      <c r="G108" s="127" t="s">
        <v>143</v>
      </c>
      <c r="H108" s="128">
        <v>20.04</v>
      </c>
      <c r="I108" s="129"/>
      <c r="J108" s="129">
        <f t="shared" si="10"/>
        <v>0</v>
      </c>
      <c r="K108" s="126" t="s">
        <v>169</v>
      </c>
      <c r="L108" s="24"/>
      <c r="M108" s="44" t="s">
        <v>1</v>
      </c>
      <c r="N108" s="130" t="s">
        <v>39</v>
      </c>
      <c r="O108" s="131">
        <v>4.3999999999999997E-2</v>
      </c>
      <c r="P108" s="131">
        <f t="shared" si="11"/>
        <v>0.88175999999999988</v>
      </c>
      <c r="Q108" s="131">
        <v>0</v>
      </c>
      <c r="R108" s="131">
        <f t="shared" si="12"/>
        <v>0</v>
      </c>
      <c r="S108" s="131">
        <v>0</v>
      </c>
      <c r="T108" s="132">
        <f t="shared" si="13"/>
        <v>0</v>
      </c>
      <c r="AR108" s="13" t="s">
        <v>144</v>
      </c>
      <c r="AT108" s="13" t="s">
        <v>140</v>
      </c>
      <c r="AU108" s="13" t="s">
        <v>77</v>
      </c>
      <c r="AY108" s="13" t="s">
        <v>138</v>
      </c>
      <c r="BE108" s="133">
        <f t="shared" si="14"/>
        <v>0</v>
      </c>
      <c r="BF108" s="133">
        <f t="shared" si="15"/>
        <v>0</v>
      </c>
      <c r="BG108" s="133">
        <f t="shared" si="16"/>
        <v>0</v>
      </c>
      <c r="BH108" s="133">
        <f t="shared" si="17"/>
        <v>0</v>
      </c>
      <c r="BI108" s="133">
        <f t="shared" si="18"/>
        <v>0</v>
      </c>
      <c r="BJ108" s="13" t="s">
        <v>75</v>
      </c>
      <c r="BK108" s="133">
        <f t="shared" si="19"/>
        <v>0</v>
      </c>
      <c r="BL108" s="13" t="s">
        <v>144</v>
      </c>
      <c r="BM108" s="13" t="s">
        <v>817</v>
      </c>
    </row>
    <row r="109" spans="2:65" s="1" customFormat="1" ht="16.5" customHeight="1">
      <c r="B109" s="123"/>
      <c r="C109" s="124" t="s">
        <v>199</v>
      </c>
      <c r="D109" s="124" t="s">
        <v>140</v>
      </c>
      <c r="E109" s="125" t="s">
        <v>325</v>
      </c>
      <c r="F109" s="126" t="s">
        <v>326</v>
      </c>
      <c r="G109" s="127" t="s">
        <v>143</v>
      </c>
      <c r="H109" s="128">
        <v>40.08</v>
      </c>
      <c r="I109" s="129"/>
      <c r="J109" s="129">
        <f t="shared" si="10"/>
        <v>0</v>
      </c>
      <c r="K109" s="126" t="s">
        <v>153</v>
      </c>
      <c r="L109" s="24"/>
      <c r="M109" s="44" t="s">
        <v>1</v>
      </c>
      <c r="N109" s="130" t="s">
        <v>39</v>
      </c>
      <c r="O109" s="131">
        <v>1.5</v>
      </c>
      <c r="P109" s="131">
        <f t="shared" si="11"/>
        <v>60.12</v>
      </c>
      <c r="Q109" s="131">
        <v>0</v>
      </c>
      <c r="R109" s="131">
        <f t="shared" si="12"/>
        <v>0</v>
      </c>
      <c r="S109" s="131">
        <v>0</v>
      </c>
      <c r="T109" s="132">
        <f t="shared" si="13"/>
        <v>0</v>
      </c>
      <c r="AR109" s="13" t="s">
        <v>144</v>
      </c>
      <c r="AT109" s="13" t="s">
        <v>140</v>
      </c>
      <c r="AU109" s="13" t="s">
        <v>77</v>
      </c>
      <c r="AY109" s="13" t="s">
        <v>138</v>
      </c>
      <c r="BE109" s="133">
        <f t="shared" si="14"/>
        <v>0</v>
      </c>
      <c r="BF109" s="133">
        <f t="shared" si="15"/>
        <v>0</v>
      </c>
      <c r="BG109" s="133">
        <f t="shared" si="16"/>
        <v>0</v>
      </c>
      <c r="BH109" s="133">
        <f t="shared" si="17"/>
        <v>0</v>
      </c>
      <c r="BI109" s="133">
        <f t="shared" si="18"/>
        <v>0</v>
      </c>
      <c r="BJ109" s="13" t="s">
        <v>75</v>
      </c>
      <c r="BK109" s="133">
        <f t="shared" si="19"/>
        <v>0</v>
      </c>
      <c r="BL109" s="13" t="s">
        <v>144</v>
      </c>
      <c r="BM109" s="13" t="s">
        <v>818</v>
      </c>
    </row>
    <row r="110" spans="2:65" s="1" customFormat="1" ht="16.5" customHeight="1">
      <c r="B110" s="123"/>
      <c r="C110" s="124" t="s">
        <v>8</v>
      </c>
      <c r="D110" s="124" t="s">
        <v>140</v>
      </c>
      <c r="E110" s="125" t="s">
        <v>321</v>
      </c>
      <c r="F110" s="126" t="s">
        <v>322</v>
      </c>
      <c r="G110" s="127" t="s">
        <v>143</v>
      </c>
      <c r="H110" s="128">
        <v>15.03</v>
      </c>
      <c r="I110" s="129"/>
      <c r="J110" s="129">
        <f t="shared" si="10"/>
        <v>0</v>
      </c>
      <c r="K110" s="126" t="s">
        <v>153</v>
      </c>
      <c r="L110" s="24"/>
      <c r="M110" s="44" t="s">
        <v>1</v>
      </c>
      <c r="N110" s="130" t="s">
        <v>39</v>
      </c>
      <c r="O110" s="131">
        <v>1.3169999999999999</v>
      </c>
      <c r="P110" s="131">
        <f t="shared" si="11"/>
        <v>19.794509999999999</v>
      </c>
      <c r="Q110" s="131">
        <v>1.8907700000000001</v>
      </c>
      <c r="R110" s="131">
        <f t="shared" si="12"/>
        <v>28.4182731</v>
      </c>
      <c r="S110" s="131">
        <v>0</v>
      </c>
      <c r="T110" s="132">
        <f t="shared" si="13"/>
        <v>0</v>
      </c>
      <c r="AR110" s="13" t="s">
        <v>144</v>
      </c>
      <c r="AT110" s="13" t="s">
        <v>140</v>
      </c>
      <c r="AU110" s="13" t="s">
        <v>77</v>
      </c>
      <c r="AY110" s="13" t="s">
        <v>138</v>
      </c>
      <c r="BE110" s="133">
        <f t="shared" si="14"/>
        <v>0</v>
      </c>
      <c r="BF110" s="133">
        <f t="shared" si="15"/>
        <v>0</v>
      </c>
      <c r="BG110" s="133">
        <f t="shared" si="16"/>
        <v>0</v>
      </c>
      <c r="BH110" s="133">
        <f t="shared" si="17"/>
        <v>0</v>
      </c>
      <c r="BI110" s="133">
        <f t="shared" si="18"/>
        <v>0</v>
      </c>
      <c r="BJ110" s="13" t="s">
        <v>75</v>
      </c>
      <c r="BK110" s="133">
        <f t="shared" si="19"/>
        <v>0</v>
      </c>
      <c r="BL110" s="13" t="s">
        <v>144</v>
      </c>
      <c r="BM110" s="13" t="s">
        <v>819</v>
      </c>
    </row>
    <row r="111" spans="2:65" s="1" customFormat="1" ht="16.5" customHeight="1">
      <c r="B111" s="123"/>
      <c r="C111" s="124" t="s">
        <v>206</v>
      </c>
      <c r="D111" s="124" t="s">
        <v>140</v>
      </c>
      <c r="E111" s="125" t="s">
        <v>820</v>
      </c>
      <c r="F111" s="126" t="s">
        <v>821</v>
      </c>
      <c r="G111" s="127" t="s">
        <v>392</v>
      </c>
      <c r="H111" s="128">
        <v>3</v>
      </c>
      <c r="I111" s="129"/>
      <c r="J111" s="129">
        <f t="shared" si="10"/>
        <v>0</v>
      </c>
      <c r="K111" s="126" t="s">
        <v>803</v>
      </c>
      <c r="L111" s="24"/>
      <c r="M111" s="44" t="s">
        <v>1</v>
      </c>
      <c r="N111" s="130" t="s">
        <v>39</v>
      </c>
      <c r="O111" s="131">
        <v>0.55900000000000005</v>
      </c>
      <c r="P111" s="131">
        <f t="shared" si="11"/>
        <v>1.677</v>
      </c>
      <c r="Q111" s="131">
        <v>1.4300000000000001E-3</v>
      </c>
      <c r="R111" s="131">
        <f t="shared" si="12"/>
        <v>4.2900000000000004E-3</v>
      </c>
      <c r="S111" s="131">
        <v>0</v>
      </c>
      <c r="T111" s="132">
        <f t="shared" si="13"/>
        <v>0</v>
      </c>
      <c r="AR111" s="13" t="s">
        <v>206</v>
      </c>
      <c r="AT111" s="13" t="s">
        <v>140</v>
      </c>
      <c r="AU111" s="13" t="s">
        <v>77</v>
      </c>
      <c r="AY111" s="13" t="s">
        <v>138</v>
      </c>
      <c r="BE111" s="133">
        <f t="shared" si="14"/>
        <v>0</v>
      </c>
      <c r="BF111" s="133">
        <f t="shared" si="15"/>
        <v>0</v>
      </c>
      <c r="BG111" s="133">
        <f t="shared" si="16"/>
        <v>0</v>
      </c>
      <c r="BH111" s="133">
        <f t="shared" si="17"/>
        <v>0</v>
      </c>
      <c r="BI111" s="133">
        <f t="shared" si="18"/>
        <v>0</v>
      </c>
      <c r="BJ111" s="13" t="s">
        <v>75</v>
      </c>
      <c r="BK111" s="133">
        <f t="shared" si="19"/>
        <v>0</v>
      </c>
      <c r="BL111" s="13" t="s">
        <v>206</v>
      </c>
      <c r="BM111" s="13" t="s">
        <v>822</v>
      </c>
    </row>
    <row r="112" spans="2:65" s="1" customFormat="1" ht="16.5" customHeight="1">
      <c r="B112" s="123"/>
      <c r="C112" s="124" t="s">
        <v>210</v>
      </c>
      <c r="D112" s="124" t="s">
        <v>140</v>
      </c>
      <c r="E112" s="125" t="s">
        <v>823</v>
      </c>
      <c r="F112" s="126" t="s">
        <v>824</v>
      </c>
      <c r="G112" s="127" t="s">
        <v>331</v>
      </c>
      <c r="H112" s="128">
        <v>83.5</v>
      </c>
      <c r="I112" s="129"/>
      <c r="J112" s="129">
        <f t="shared" si="10"/>
        <v>0</v>
      </c>
      <c r="K112" s="126" t="s">
        <v>148</v>
      </c>
      <c r="L112" s="24"/>
      <c r="M112" s="44" t="s">
        <v>1</v>
      </c>
      <c r="N112" s="130" t="s">
        <v>39</v>
      </c>
      <c r="O112" s="131">
        <v>0.29199999999999998</v>
      </c>
      <c r="P112" s="131">
        <f t="shared" si="11"/>
        <v>24.381999999999998</v>
      </c>
      <c r="Q112" s="131">
        <v>4.2700000000000004E-3</v>
      </c>
      <c r="R112" s="131">
        <f t="shared" si="12"/>
        <v>0.35654500000000006</v>
      </c>
      <c r="S112" s="131">
        <v>0</v>
      </c>
      <c r="T112" s="132">
        <f t="shared" si="13"/>
        <v>0</v>
      </c>
      <c r="AR112" s="13" t="s">
        <v>144</v>
      </c>
      <c r="AT112" s="13" t="s">
        <v>140</v>
      </c>
      <c r="AU112" s="13" t="s">
        <v>77</v>
      </c>
      <c r="AY112" s="13" t="s">
        <v>138</v>
      </c>
      <c r="BE112" s="133">
        <f t="shared" si="14"/>
        <v>0</v>
      </c>
      <c r="BF112" s="133">
        <f t="shared" si="15"/>
        <v>0</v>
      </c>
      <c r="BG112" s="133">
        <f t="shared" si="16"/>
        <v>0</v>
      </c>
      <c r="BH112" s="133">
        <f t="shared" si="17"/>
        <v>0</v>
      </c>
      <c r="BI112" s="133">
        <f t="shared" si="18"/>
        <v>0</v>
      </c>
      <c r="BJ112" s="13" t="s">
        <v>75</v>
      </c>
      <c r="BK112" s="133">
        <f t="shared" si="19"/>
        <v>0</v>
      </c>
      <c r="BL112" s="13" t="s">
        <v>144</v>
      </c>
      <c r="BM112" s="13" t="s">
        <v>825</v>
      </c>
    </row>
    <row r="113" spans="2:65" s="1" customFormat="1" ht="16.5" customHeight="1">
      <c r="B113" s="123"/>
      <c r="C113" s="124" t="s">
        <v>214</v>
      </c>
      <c r="D113" s="124" t="s">
        <v>140</v>
      </c>
      <c r="E113" s="125" t="s">
        <v>826</v>
      </c>
      <c r="F113" s="126" t="s">
        <v>827</v>
      </c>
      <c r="G113" s="127" t="s">
        <v>392</v>
      </c>
      <c r="H113" s="128">
        <v>1</v>
      </c>
      <c r="I113" s="129"/>
      <c r="J113" s="129">
        <f t="shared" si="10"/>
        <v>0</v>
      </c>
      <c r="K113" s="126" t="s">
        <v>1</v>
      </c>
      <c r="L113" s="24"/>
      <c r="M113" s="44" t="s">
        <v>1</v>
      </c>
      <c r="N113" s="130" t="s">
        <v>39</v>
      </c>
      <c r="O113" s="131">
        <v>5.024</v>
      </c>
      <c r="P113" s="131">
        <f t="shared" si="11"/>
        <v>5.024</v>
      </c>
      <c r="Q113" s="131">
        <v>0.14494000000000001</v>
      </c>
      <c r="R113" s="131">
        <f t="shared" si="12"/>
        <v>0.14494000000000001</v>
      </c>
      <c r="S113" s="131">
        <v>0</v>
      </c>
      <c r="T113" s="132">
        <f t="shared" si="13"/>
        <v>0</v>
      </c>
      <c r="AR113" s="13" t="s">
        <v>144</v>
      </c>
      <c r="AT113" s="13" t="s">
        <v>140</v>
      </c>
      <c r="AU113" s="13" t="s">
        <v>77</v>
      </c>
      <c r="AY113" s="13" t="s">
        <v>138</v>
      </c>
      <c r="BE113" s="133">
        <f t="shared" si="14"/>
        <v>0</v>
      </c>
      <c r="BF113" s="133">
        <f t="shared" si="15"/>
        <v>0</v>
      </c>
      <c r="BG113" s="133">
        <f t="shared" si="16"/>
        <v>0</v>
      </c>
      <c r="BH113" s="133">
        <f t="shared" si="17"/>
        <v>0</v>
      </c>
      <c r="BI113" s="133">
        <f t="shared" si="18"/>
        <v>0</v>
      </c>
      <c r="BJ113" s="13" t="s">
        <v>75</v>
      </c>
      <c r="BK113" s="133">
        <f t="shared" si="19"/>
        <v>0</v>
      </c>
      <c r="BL113" s="13" t="s">
        <v>144</v>
      </c>
      <c r="BM113" s="13" t="s">
        <v>828</v>
      </c>
    </row>
    <row r="114" spans="2:65" s="11" customFormat="1" ht="22.9" customHeight="1">
      <c r="B114" s="111"/>
      <c r="D114" s="112" t="s">
        <v>67</v>
      </c>
      <c r="E114" s="121" t="s">
        <v>176</v>
      </c>
      <c r="F114" s="121" t="s">
        <v>298</v>
      </c>
      <c r="J114" s="122">
        <f>BK114</f>
        <v>0</v>
      </c>
      <c r="L114" s="111"/>
      <c r="M114" s="115"/>
      <c r="N114" s="116"/>
      <c r="O114" s="116"/>
      <c r="P114" s="117">
        <f>SUM(P115:P117)</f>
        <v>26.847742</v>
      </c>
      <c r="Q114" s="116"/>
      <c r="R114" s="117">
        <f>SUM(R115:R117)</f>
        <v>26.737179340000001</v>
      </c>
      <c r="S114" s="116"/>
      <c r="T114" s="118">
        <f>SUM(T115:T117)</f>
        <v>0</v>
      </c>
      <c r="AR114" s="112" t="s">
        <v>75</v>
      </c>
      <c r="AT114" s="119" t="s">
        <v>67</v>
      </c>
      <c r="AU114" s="119" t="s">
        <v>75</v>
      </c>
      <c r="AY114" s="112" t="s">
        <v>138</v>
      </c>
      <c r="BK114" s="120">
        <f>SUM(BK115:BK117)</f>
        <v>0</v>
      </c>
    </row>
    <row r="115" spans="2:65" s="1" customFormat="1" ht="16.5" customHeight="1">
      <c r="B115" s="123"/>
      <c r="C115" s="124" t="s">
        <v>218</v>
      </c>
      <c r="D115" s="124" t="s">
        <v>140</v>
      </c>
      <c r="E115" s="125" t="s">
        <v>829</v>
      </c>
      <c r="F115" s="126" t="s">
        <v>830</v>
      </c>
      <c r="G115" s="127" t="s">
        <v>331</v>
      </c>
      <c r="H115" s="128">
        <v>84.3</v>
      </c>
      <c r="I115" s="129"/>
      <c r="J115" s="129">
        <f>ROUND(I115*H115,2)</f>
        <v>0</v>
      </c>
      <c r="K115" s="126" t="s">
        <v>169</v>
      </c>
      <c r="L115" s="24"/>
      <c r="M115" s="44" t="s">
        <v>1</v>
      </c>
      <c r="N115" s="130" t="s">
        <v>39</v>
      </c>
      <c r="O115" s="131">
        <v>0.26800000000000002</v>
      </c>
      <c r="P115" s="131">
        <f>O115*H115</f>
        <v>22.592400000000001</v>
      </c>
      <c r="Q115" s="131">
        <v>0.15540000000000001</v>
      </c>
      <c r="R115" s="131">
        <f>Q115*H115</f>
        <v>13.10022</v>
      </c>
      <c r="S115" s="131">
        <v>0</v>
      </c>
      <c r="T115" s="132">
        <f>S115*H115</f>
        <v>0</v>
      </c>
      <c r="AR115" s="13" t="s">
        <v>144</v>
      </c>
      <c r="AT115" s="13" t="s">
        <v>140</v>
      </c>
      <c r="AU115" s="13" t="s">
        <v>77</v>
      </c>
      <c r="AY115" s="13" t="s">
        <v>138</v>
      </c>
      <c r="BE115" s="133">
        <f>IF(N115="základní",J115,0)</f>
        <v>0</v>
      </c>
      <c r="BF115" s="133">
        <f>IF(N115="snížená",J115,0)</f>
        <v>0</v>
      </c>
      <c r="BG115" s="133">
        <f>IF(N115="zákl. přenesená",J115,0)</f>
        <v>0</v>
      </c>
      <c r="BH115" s="133">
        <f>IF(N115="sníž. přenesená",J115,0)</f>
        <v>0</v>
      </c>
      <c r="BI115" s="133">
        <f>IF(N115="nulová",J115,0)</f>
        <v>0</v>
      </c>
      <c r="BJ115" s="13" t="s">
        <v>75</v>
      </c>
      <c r="BK115" s="133">
        <f>ROUND(I115*H115,2)</f>
        <v>0</v>
      </c>
      <c r="BL115" s="13" t="s">
        <v>144</v>
      </c>
      <c r="BM115" s="13" t="s">
        <v>831</v>
      </c>
    </row>
    <row r="116" spans="2:65" s="1" customFormat="1" ht="16.5" customHeight="1">
      <c r="B116" s="123"/>
      <c r="C116" s="134" t="s">
        <v>223</v>
      </c>
      <c r="D116" s="134" t="s">
        <v>290</v>
      </c>
      <c r="E116" s="135" t="s">
        <v>832</v>
      </c>
      <c r="F116" s="136" t="s">
        <v>845</v>
      </c>
      <c r="G116" s="137" t="s">
        <v>392</v>
      </c>
      <c r="H116" s="138">
        <v>85</v>
      </c>
      <c r="I116" s="139"/>
      <c r="J116" s="139">
        <f>ROUND(I116*H116,2)</f>
        <v>0</v>
      </c>
      <c r="K116" s="136" t="s">
        <v>169</v>
      </c>
      <c r="L116" s="140"/>
      <c r="M116" s="141" t="s">
        <v>1</v>
      </c>
      <c r="N116" s="142" t="s">
        <v>39</v>
      </c>
      <c r="O116" s="131">
        <v>0</v>
      </c>
      <c r="P116" s="131">
        <f>O116*H116</f>
        <v>0</v>
      </c>
      <c r="Q116" s="131">
        <v>8.2100000000000006E-2</v>
      </c>
      <c r="R116" s="131">
        <f>Q116*H116</f>
        <v>6.9785000000000004</v>
      </c>
      <c r="S116" s="131">
        <v>0</v>
      </c>
      <c r="T116" s="132">
        <f>S116*H116</f>
        <v>0</v>
      </c>
      <c r="AR116" s="13" t="s">
        <v>171</v>
      </c>
      <c r="AT116" s="13" t="s">
        <v>290</v>
      </c>
      <c r="AU116" s="13" t="s">
        <v>77</v>
      </c>
      <c r="AY116" s="13" t="s">
        <v>138</v>
      </c>
      <c r="BE116" s="133">
        <f>IF(N116="základní",J116,0)</f>
        <v>0</v>
      </c>
      <c r="BF116" s="133">
        <f>IF(N116="snížená",J116,0)</f>
        <v>0</v>
      </c>
      <c r="BG116" s="133">
        <f>IF(N116="zákl. přenesená",J116,0)</f>
        <v>0</v>
      </c>
      <c r="BH116" s="133">
        <f>IF(N116="sníž. přenesená",J116,0)</f>
        <v>0</v>
      </c>
      <c r="BI116" s="133">
        <f>IF(N116="nulová",J116,0)</f>
        <v>0</v>
      </c>
      <c r="BJ116" s="13" t="s">
        <v>75</v>
      </c>
      <c r="BK116" s="133">
        <f>ROUND(I116*H116,2)</f>
        <v>0</v>
      </c>
      <c r="BL116" s="13" t="s">
        <v>144</v>
      </c>
      <c r="BM116" s="13" t="s">
        <v>833</v>
      </c>
    </row>
    <row r="117" spans="2:65" s="1" customFormat="1" ht="16.5" customHeight="1">
      <c r="B117" s="123"/>
      <c r="C117" s="124" t="s">
        <v>7</v>
      </c>
      <c r="D117" s="124" t="s">
        <v>140</v>
      </c>
      <c r="E117" s="125" t="s">
        <v>834</v>
      </c>
      <c r="F117" s="126" t="s">
        <v>835</v>
      </c>
      <c r="G117" s="127" t="s">
        <v>143</v>
      </c>
      <c r="H117" s="128">
        <v>2.9510000000000001</v>
      </c>
      <c r="I117" s="129"/>
      <c r="J117" s="129">
        <f>ROUND(I117*H117,2)</f>
        <v>0</v>
      </c>
      <c r="K117" s="126" t="s">
        <v>803</v>
      </c>
      <c r="L117" s="24"/>
      <c r="M117" s="44" t="s">
        <v>1</v>
      </c>
      <c r="N117" s="130" t="s">
        <v>39</v>
      </c>
      <c r="O117" s="131">
        <v>1.4419999999999999</v>
      </c>
      <c r="P117" s="131">
        <f>O117*H117</f>
        <v>4.2553419999999997</v>
      </c>
      <c r="Q117" s="131">
        <v>2.2563399999999998</v>
      </c>
      <c r="R117" s="131">
        <f>Q117*H117</f>
        <v>6.6584593399999994</v>
      </c>
      <c r="S117" s="131">
        <v>0</v>
      </c>
      <c r="T117" s="132">
        <f>S117*H117</f>
        <v>0</v>
      </c>
      <c r="AR117" s="13" t="s">
        <v>144</v>
      </c>
      <c r="AT117" s="13" t="s">
        <v>140</v>
      </c>
      <c r="AU117" s="13" t="s">
        <v>77</v>
      </c>
      <c r="AY117" s="13" t="s">
        <v>138</v>
      </c>
      <c r="BE117" s="133">
        <f>IF(N117="základní",J117,0)</f>
        <v>0</v>
      </c>
      <c r="BF117" s="133">
        <f>IF(N117="snížená",J117,0)</f>
        <v>0</v>
      </c>
      <c r="BG117" s="133">
        <f>IF(N117="zákl. přenesená",J117,0)</f>
        <v>0</v>
      </c>
      <c r="BH117" s="133">
        <f>IF(N117="sníž. přenesená",J117,0)</f>
        <v>0</v>
      </c>
      <c r="BI117" s="133">
        <f>IF(N117="nulová",J117,0)</f>
        <v>0</v>
      </c>
      <c r="BJ117" s="13" t="s">
        <v>75</v>
      </c>
      <c r="BK117" s="133">
        <f>ROUND(I117*H117,2)</f>
        <v>0</v>
      </c>
      <c r="BL117" s="13" t="s">
        <v>144</v>
      </c>
      <c r="BM117" s="13" t="s">
        <v>836</v>
      </c>
    </row>
    <row r="118" spans="2:65" s="11" customFormat="1" ht="22.9" customHeight="1">
      <c r="B118" s="111"/>
      <c r="D118" s="112" t="s">
        <v>67</v>
      </c>
      <c r="E118" s="121" t="s">
        <v>303</v>
      </c>
      <c r="F118" s="121" t="s">
        <v>304</v>
      </c>
      <c r="J118" s="122">
        <f>BK118</f>
        <v>0</v>
      </c>
      <c r="L118" s="111"/>
      <c r="M118" s="115"/>
      <c r="N118" s="116"/>
      <c r="O118" s="116"/>
      <c r="P118" s="117">
        <f>P119</f>
        <v>38.042465999999997</v>
      </c>
      <c r="Q118" s="116"/>
      <c r="R118" s="117">
        <f>R119</f>
        <v>0</v>
      </c>
      <c r="S118" s="116"/>
      <c r="T118" s="118">
        <f>T119</f>
        <v>0</v>
      </c>
      <c r="AR118" s="112" t="s">
        <v>75</v>
      </c>
      <c r="AT118" s="119" t="s">
        <v>67</v>
      </c>
      <c r="AU118" s="119" t="s">
        <v>75</v>
      </c>
      <c r="AY118" s="112" t="s">
        <v>138</v>
      </c>
      <c r="BK118" s="120">
        <f>BK119</f>
        <v>0</v>
      </c>
    </row>
    <row r="119" spans="2:65" s="1" customFormat="1" ht="16.5" customHeight="1">
      <c r="B119" s="123"/>
      <c r="C119" s="124" t="s">
        <v>230</v>
      </c>
      <c r="D119" s="124" t="s">
        <v>140</v>
      </c>
      <c r="E119" s="125" t="s">
        <v>837</v>
      </c>
      <c r="F119" s="126" t="s">
        <v>838</v>
      </c>
      <c r="G119" s="127" t="s">
        <v>179</v>
      </c>
      <c r="H119" s="128">
        <v>576.40099999999995</v>
      </c>
      <c r="I119" s="129"/>
      <c r="J119" s="129">
        <f>ROUND(I119*H119,2)</f>
        <v>0</v>
      </c>
      <c r="K119" s="126" t="s">
        <v>803</v>
      </c>
      <c r="L119" s="24"/>
      <c r="M119" s="143" t="s">
        <v>1</v>
      </c>
      <c r="N119" s="144" t="s">
        <v>39</v>
      </c>
      <c r="O119" s="145">
        <v>6.6000000000000003E-2</v>
      </c>
      <c r="P119" s="145">
        <f>O119*H119</f>
        <v>38.042465999999997</v>
      </c>
      <c r="Q119" s="145">
        <v>0</v>
      </c>
      <c r="R119" s="145">
        <f>Q119*H119</f>
        <v>0</v>
      </c>
      <c r="S119" s="145">
        <v>0</v>
      </c>
      <c r="T119" s="146">
        <f>S119*H119</f>
        <v>0</v>
      </c>
      <c r="AR119" s="13" t="s">
        <v>144</v>
      </c>
      <c r="AT119" s="13" t="s">
        <v>140</v>
      </c>
      <c r="AU119" s="13" t="s">
        <v>77</v>
      </c>
      <c r="AY119" s="13" t="s">
        <v>138</v>
      </c>
      <c r="BE119" s="133">
        <f>IF(N119="základní",J119,0)</f>
        <v>0</v>
      </c>
      <c r="BF119" s="133">
        <f>IF(N119="snížená",J119,0)</f>
        <v>0</v>
      </c>
      <c r="BG119" s="133">
        <f>IF(N119="zákl. přenesená",J119,0)</f>
        <v>0</v>
      </c>
      <c r="BH119" s="133">
        <f>IF(N119="sníž. přenesená",J119,0)</f>
        <v>0</v>
      </c>
      <c r="BI119" s="133">
        <f>IF(N119="nulová",J119,0)</f>
        <v>0</v>
      </c>
      <c r="BJ119" s="13" t="s">
        <v>75</v>
      </c>
      <c r="BK119" s="133">
        <f>ROUND(I119*H119,2)</f>
        <v>0</v>
      </c>
      <c r="BL119" s="13" t="s">
        <v>144</v>
      </c>
      <c r="BM119" s="13" t="s">
        <v>839</v>
      </c>
    </row>
    <row r="120" spans="2:65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24"/>
    </row>
  </sheetData>
  <autoFilter ref="C90:K119" xr:uid="{00000000-0009-0000-0000-000005000000}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SO 01-1 - Stavební náklady</vt:lpstr>
      <vt:lpstr>SO 01-2 - Technologie hra...</vt:lpstr>
      <vt:lpstr>SO 01-3 - Elektroinstalce</vt:lpstr>
      <vt:lpstr>SO 01-4 - Hromosvod a uze...</vt:lpstr>
      <vt:lpstr>SO 02-1 - Stavební náklady</vt:lpstr>
      <vt:lpstr>'Rekapitulace stavby'!Názvy_tisku</vt:lpstr>
      <vt:lpstr>'SO 01-1 - Stavební náklady'!Názvy_tisku</vt:lpstr>
      <vt:lpstr>'SO 01-2 - Technologie hra...'!Názvy_tisku</vt:lpstr>
      <vt:lpstr>'SO 01-3 - Elektroinstalce'!Názvy_tisku</vt:lpstr>
      <vt:lpstr>'SO 01-4 - Hromosvod a uze...'!Názvy_tisku</vt:lpstr>
      <vt:lpstr>'SO 02-1 - Stavební náklady'!Názvy_tisku</vt:lpstr>
      <vt:lpstr>'Rekapitulace stavby'!Oblast_tisku</vt:lpstr>
      <vt:lpstr>'SO 01-1 - Stavební náklady'!Oblast_tisku</vt:lpstr>
      <vt:lpstr>'SO 01-2 - Technologie hra...'!Oblast_tisku</vt:lpstr>
      <vt:lpstr>'SO 01-3 - Elektroinstalce'!Oblast_tisku</vt:lpstr>
      <vt:lpstr>'SO 01-4 - Hromosvod a uze...'!Oblast_tisku</vt:lpstr>
      <vt:lpstr>'SO 02-1 - Stavební náklady'!Oblast_tisku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Marášek</dc:creator>
  <cp:lastModifiedBy>weber</cp:lastModifiedBy>
  <dcterms:created xsi:type="dcterms:W3CDTF">2019-01-11T06:59:49Z</dcterms:created>
  <dcterms:modified xsi:type="dcterms:W3CDTF">2019-07-01T06:51:56Z</dcterms:modified>
</cp:coreProperties>
</file>