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Stavební část" sheetId="2" r:id="rId2"/>
    <sheet name="02 - Ocelová konstrukce" sheetId="3" r:id="rId3"/>
    <sheet name="03 - Kanalizace a vsakova..." sheetId="4" r:id="rId4"/>
    <sheet name="05 - Elektročást" sheetId="5" r:id="rId5"/>
    <sheet name="06 - Vzduchotechnika" sheetId="6" r:id="rId6"/>
    <sheet name="07 - Zpevněné plochy" sheetId="7" r:id="rId7"/>
  </sheets>
  <definedNames>
    <definedName name="_xlnm.Print_Area" localSheetId="0">'Rekapitulace stavby'!$C$4:$AP$70,'Rekapitulace stavby'!$C$76:$AP$101</definedName>
    <definedName name="_xlnm.Print_Titles" localSheetId="0">'Rekapitulace stavby'!$85:$85</definedName>
    <definedName name="_xlnm.Print_Area" localSheetId="1">'01 - Stavební část'!$C$4:$Q$70,'01 - Stavební část'!$C$76:$Q$116,'01 - Stavební část'!$C$122:$Q$247</definedName>
    <definedName name="_xlnm.Print_Titles" localSheetId="1">'01 - Stavební část'!$132:$132</definedName>
    <definedName name="_xlnm.Print_Area" localSheetId="2">'02 - Ocelová konstrukce'!$C$4:$Q$70,'02 - Ocelová konstrukce'!$C$76:$Q$103,'02 - Ocelová konstrukce'!$C$109:$Q$149</definedName>
    <definedName name="_xlnm.Print_Titles" localSheetId="2">'02 - Ocelová konstrukce'!$119:$119</definedName>
    <definedName name="_xlnm.Print_Area" localSheetId="3">'03 - Kanalizace a vsakova...'!$C$4:$Q$70,'03 - Kanalizace a vsakova...'!$C$76:$Q$106,'03 - Kanalizace a vsakova...'!$C$112:$Q$154</definedName>
    <definedName name="_xlnm.Print_Titles" localSheetId="3">'03 - Kanalizace a vsakova...'!$122:$122</definedName>
    <definedName name="_xlnm.Print_Area" localSheetId="4">'05 - Elektročást'!$C$4:$Q$70,'05 - Elektročást'!$C$76:$Q$102,'05 - Elektročást'!$C$108:$Q$152</definedName>
    <definedName name="_xlnm.Print_Titles" localSheetId="4">'05 - Elektročást'!$118:$118</definedName>
    <definedName name="_xlnm.Print_Area" localSheetId="5">'06 - Vzduchotechnika'!$C$4:$Q$70,'06 - Vzduchotechnika'!$C$76:$Q$99,'06 - Vzduchotechnika'!$C$105:$Q$140</definedName>
    <definedName name="_xlnm.Print_Titles" localSheetId="5">'06 - Vzduchotechnika'!$115:$115</definedName>
    <definedName name="_xlnm.Print_Area" localSheetId="6">'07 - Zpevněné plochy'!$C$4:$Q$70,'07 - Zpevněné plochy'!$C$76:$Q$102,'07 - Zpevněné plochy'!$C$108:$Q$135</definedName>
    <definedName name="_xlnm.Print_Titles" localSheetId="6">'07 - Zpevněné plochy'!$118:$118</definedName>
  </definedNames>
  <calcPr/>
</workbook>
</file>

<file path=xl/calcChain.xml><?xml version="1.0" encoding="utf-8"?>
<calcChain xmlns="http://schemas.openxmlformats.org/spreadsheetml/2006/main">
  <c i="7" r="N135"/>
  <c i="1" r="AY93"/>
  <c r="AX93"/>
  <c i="7" r="BI134"/>
  <c r="BH134"/>
  <c r="BG134"/>
  <c r="BF134"/>
  <c r="AA134"/>
  <c r="AA133"/>
  <c r="Y134"/>
  <c r="Y133"/>
  <c r="W134"/>
  <c r="W133"/>
  <c r="BK134"/>
  <c r="BK133"/>
  <c r="N133"/>
  <c r="N134"/>
  <c r="BE134"/>
  <c r="N92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AA129"/>
  <c r="Y130"/>
  <c r="Y129"/>
  <c r="W130"/>
  <c r="W129"/>
  <c r="BK130"/>
  <c r="BK129"/>
  <c r="N129"/>
  <c r="N130"/>
  <c r="BE130"/>
  <c r="N91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AA122"/>
  <c r="Y123"/>
  <c r="Y122"/>
  <c r="W123"/>
  <c r="W122"/>
  <c r="BK123"/>
  <c r="BK122"/>
  <c r="N122"/>
  <c r="N123"/>
  <c r="BE123"/>
  <c r="N90"/>
  <c r="BI121"/>
  <c r="BH121"/>
  <c r="BG121"/>
  <c r="BF121"/>
  <c r="AA121"/>
  <c r="AA120"/>
  <c r="AA119"/>
  <c r="Y121"/>
  <c r="Y120"/>
  <c r="Y119"/>
  <c r="W121"/>
  <c r="W120"/>
  <c r="W119"/>
  <c i="1" r="AU93"/>
  <c i="7" r="BK121"/>
  <c r="BK120"/>
  <c r="N120"/>
  <c r="BK119"/>
  <c r="N119"/>
  <c r="N88"/>
  <c r="N121"/>
  <c r="BE121"/>
  <c r="N89"/>
  <c r="M115"/>
  <c r="F115"/>
  <c r="F113"/>
  <c r="F11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H36"/>
  <c i="1" r="BD93"/>
  <c i="7" r="BH95"/>
  <c r="H35"/>
  <c i="1" r="BC93"/>
  <c i="7" r="BG95"/>
  <c r="H34"/>
  <c i="1" r="BB93"/>
  <c i="7" r="BF95"/>
  <c r="M33"/>
  <c i="1" r="AW93"/>
  <c i="7" r="H33"/>
  <c i="1" r="BA93"/>
  <c i="7" r="N95"/>
  <c r="N94"/>
  <c r="L102"/>
  <c r="BE95"/>
  <c r="M32"/>
  <c i="1" r="AV93"/>
  <c i="7" r="H32"/>
  <c i="1" r="AZ93"/>
  <c i="7" r="M28"/>
  <c i="1" r="AS93"/>
  <c i="7" r="M27"/>
  <c r="M83"/>
  <c r="F83"/>
  <c r="F81"/>
  <c r="F79"/>
  <c r="M30"/>
  <c i="1" r="AG93"/>
  <c i="7" r="L38"/>
  <c r="O21"/>
  <c r="E21"/>
  <c r="M116"/>
  <c r="M84"/>
  <c r="O20"/>
  <c r="O15"/>
  <c r="E15"/>
  <c r="F116"/>
  <c r="F84"/>
  <c r="O14"/>
  <c r="O9"/>
  <c r="M113"/>
  <c r="M81"/>
  <c r="F6"/>
  <c r="F110"/>
  <c r="F78"/>
  <c i="6" r="N140"/>
  <c i="1" r="AY92"/>
  <c r="AX92"/>
  <c i="6"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Y121"/>
  <c r="W121"/>
  <c r="BK121"/>
  <c r="N121"/>
  <c r="BE121"/>
  <c r="BI120"/>
  <c r="BH120"/>
  <c r="BG120"/>
  <c r="BF120"/>
  <c r="AA120"/>
  <c r="Y120"/>
  <c r="W120"/>
  <c r="BK120"/>
  <c r="N120"/>
  <c r="BE120"/>
  <c r="BI119"/>
  <c r="BH119"/>
  <c r="BG119"/>
  <c r="BF119"/>
  <c r="AA119"/>
  <c r="Y119"/>
  <c r="W119"/>
  <c r="BK119"/>
  <c r="N119"/>
  <c r="BE119"/>
  <c r="BI118"/>
  <c r="BH118"/>
  <c r="BG118"/>
  <c r="BF118"/>
  <c r="AA118"/>
  <c r="AA117"/>
  <c r="AA116"/>
  <c r="Y118"/>
  <c r="Y117"/>
  <c r="Y116"/>
  <c r="W118"/>
  <c r="W117"/>
  <c r="W116"/>
  <c i="1" r="AU92"/>
  <c i="6" r="BK118"/>
  <c r="BK117"/>
  <c r="N117"/>
  <c r="BK116"/>
  <c r="N116"/>
  <c r="N88"/>
  <c r="N118"/>
  <c r="BE118"/>
  <c r="N89"/>
  <c r="M112"/>
  <c r="F112"/>
  <c r="F110"/>
  <c r="F108"/>
  <c r="BI97"/>
  <c r="BH97"/>
  <c r="BG97"/>
  <c r="BF97"/>
  <c r="N97"/>
  <c r="BE97"/>
  <c r="BI96"/>
  <c r="BH96"/>
  <c r="BG96"/>
  <c r="BF96"/>
  <c r="N96"/>
  <c r="BE96"/>
  <c r="BI95"/>
  <c r="BH95"/>
  <c r="BG95"/>
  <c r="BF95"/>
  <c r="N95"/>
  <c r="BE95"/>
  <c r="BI94"/>
  <c r="BH94"/>
  <c r="BG94"/>
  <c r="BF94"/>
  <c r="N94"/>
  <c r="BE94"/>
  <c r="BI93"/>
  <c r="BH93"/>
  <c r="BG93"/>
  <c r="BF93"/>
  <c r="N93"/>
  <c r="BE93"/>
  <c r="BI92"/>
  <c r="H36"/>
  <c i="1" r="BD92"/>
  <c i="6" r="BH92"/>
  <c r="H35"/>
  <c i="1" r="BC92"/>
  <c i="6" r="BG92"/>
  <c r="H34"/>
  <c i="1" r="BB92"/>
  <c i="6" r="BF92"/>
  <c r="M33"/>
  <c i="1" r="AW92"/>
  <c i="6" r="H33"/>
  <c i="1" r="BA92"/>
  <c i="6" r="N92"/>
  <c r="N91"/>
  <c r="L99"/>
  <c r="BE92"/>
  <c r="M32"/>
  <c i="1" r="AV92"/>
  <c i="6" r="H32"/>
  <c i="1" r="AZ92"/>
  <c i="6" r="M28"/>
  <c i="1" r="AS92"/>
  <c i="6" r="M27"/>
  <c r="M83"/>
  <c r="F83"/>
  <c r="F81"/>
  <c r="F79"/>
  <c r="M30"/>
  <c i="1" r="AG92"/>
  <c i="6" r="L38"/>
  <c r="O21"/>
  <c r="E21"/>
  <c r="M113"/>
  <c r="M84"/>
  <c r="O20"/>
  <c r="O15"/>
  <c r="E15"/>
  <c r="F113"/>
  <c r="F84"/>
  <c r="O14"/>
  <c r="O9"/>
  <c r="M110"/>
  <c r="M81"/>
  <c r="F6"/>
  <c r="F107"/>
  <c r="F78"/>
  <c i="5" r="N152"/>
  <c i="1" r="AY91"/>
  <c r="AX91"/>
  <c i="5"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AA148"/>
  <c r="Y149"/>
  <c r="Y148"/>
  <c r="W149"/>
  <c r="W148"/>
  <c r="BK149"/>
  <c r="BK148"/>
  <c r="N148"/>
  <c r="N149"/>
  <c r="BE149"/>
  <c r="N92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AA144"/>
  <c r="Y145"/>
  <c r="Y144"/>
  <c r="W145"/>
  <c r="W144"/>
  <c r="BK145"/>
  <c r="BK144"/>
  <c r="N144"/>
  <c r="N145"/>
  <c r="BE145"/>
  <c r="N91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Y134"/>
  <c r="W134"/>
  <c r="BK134"/>
  <c r="N134"/>
  <c r="BE134"/>
  <c r="BI133"/>
  <c r="BH133"/>
  <c r="BG133"/>
  <c r="BF133"/>
  <c r="AA133"/>
  <c r="AA132"/>
  <c r="Y133"/>
  <c r="Y132"/>
  <c r="W133"/>
  <c r="W132"/>
  <c r="BK133"/>
  <c r="BK132"/>
  <c r="N132"/>
  <c r="N133"/>
  <c r="BE133"/>
  <c r="N90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AA120"/>
  <c r="AA119"/>
  <c r="Y121"/>
  <c r="Y120"/>
  <c r="Y119"/>
  <c r="W121"/>
  <c r="W120"/>
  <c r="W119"/>
  <c i="1" r="AU91"/>
  <c i="5" r="BK121"/>
  <c r="BK120"/>
  <c r="N120"/>
  <c r="BK119"/>
  <c r="N119"/>
  <c r="N88"/>
  <c r="N121"/>
  <c r="BE121"/>
  <c r="N89"/>
  <c r="M115"/>
  <c r="F115"/>
  <c r="F113"/>
  <c r="F11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BH96"/>
  <c r="BG96"/>
  <c r="BF96"/>
  <c r="N96"/>
  <c r="BE96"/>
  <c r="BI95"/>
  <c r="H36"/>
  <c i="1" r="BD91"/>
  <c i="5" r="BH95"/>
  <c r="H35"/>
  <c i="1" r="BC91"/>
  <c i="5" r="BG95"/>
  <c r="H34"/>
  <c i="1" r="BB91"/>
  <c i="5" r="BF95"/>
  <c r="M33"/>
  <c i="1" r="AW91"/>
  <c i="5" r="H33"/>
  <c i="1" r="BA91"/>
  <c i="5" r="N95"/>
  <c r="N94"/>
  <c r="L102"/>
  <c r="BE95"/>
  <c r="M32"/>
  <c i="1" r="AV91"/>
  <c i="5" r="H32"/>
  <c i="1" r="AZ91"/>
  <c i="5" r="M28"/>
  <c i="1" r="AS91"/>
  <c i="5" r="M27"/>
  <c r="M83"/>
  <c r="F83"/>
  <c r="F81"/>
  <c r="F79"/>
  <c r="M30"/>
  <c i="1" r="AG91"/>
  <c i="5" r="L38"/>
  <c r="O21"/>
  <c r="E21"/>
  <c r="M116"/>
  <c r="M84"/>
  <c r="O20"/>
  <c r="O15"/>
  <c r="E15"/>
  <c r="F116"/>
  <c r="F84"/>
  <c r="O14"/>
  <c r="O9"/>
  <c r="M113"/>
  <c r="M81"/>
  <c r="F6"/>
  <c r="F110"/>
  <c r="F78"/>
  <c i="4" r="N154"/>
  <c i="1" r="AY90"/>
  <c r="AX90"/>
  <c i="4" r="BI153"/>
  <c r="BH153"/>
  <c r="BG153"/>
  <c r="BF153"/>
  <c r="AA153"/>
  <c r="AA152"/>
  <c r="AA151"/>
  <c r="Y153"/>
  <c r="Y152"/>
  <c r="Y151"/>
  <c r="W153"/>
  <c r="W152"/>
  <c r="W151"/>
  <c r="BK153"/>
  <c r="BK152"/>
  <c r="N152"/>
  <c r="BK151"/>
  <c r="N151"/>
  <c r="N153"/>
  <c r="BE153"/>
  <c r="N96"/>
  <c r="N95"/>
  <c r="BI150"/>
  <c r="BH150"/>
  <c r="BG150"/>
  <c r="BF150"/>
  <c r="AA150"/>
  <c r="AA149"/>
  <c r="Y150"/>
  <c r="Y149"/>
  <c r="W150"/>
  <c r="W149"/>
  <c r="BK150"/>
  <c r="BK149"/>
  <c r="N149"/>
  <c r="N150"/>
  <c r="BE150"/>
  <c r="N94"/>
  <c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AA140"/>
  <c r="Y141"/>
  <c r="Y140"/>
  <c r="W141"/>
  <c r="W140"/>
  <c r="BK141"/>
  <c r="BK140"/>
  <c r="N140"/>
  <c r="N141"/>
  <c r="BE141"/>
  <c r="N93"/>
  <c r="BI139"/>
  <c r="BH139"/>
  <c r="BG139"/>
  <c r="BF139"/>
  <c r="AA139"/>
  <c r="AA138"/>
  <c r="Y139"/>
  <c r="Y138"/>
  <c r="W139"/>
  <c r="W138"/>
  <c r="BK139"/>
  <c r="BK138"/>
  <c r="N138"/>
  <c r="N139"/>
  <c r="BE139"/>
  <c r="N92"/>
  <c r="BI137"/>
  <c r="BH137"/>
  <c r="BG137"/>
  <c r="BF137"/>
  <c r="AA137"/>
  <c r="Y137"/>
  <c r="W137"/>
  <c r="BK137"/>
  <c r="N137"/>
  <c r="BE137"/>
  <c r="BI136"/>
  <c r="BH136"/>
  <c r="BG136"/>
  <c r="BF136"/>
  <c r="AA136"/>
  <c r="AA135"/>
  <c r="Y136"/>
  <c r="Y135"/>
  <c r="W136"/>
  <c r="W135"/>
  <c r="BK136"/>
  <c r="BK135"/>
  <c r="N135"/>
  <c r="N136"/>
  <c r="BE136"/>
  <c r="N91"/>
  <c r="BI134"/>
  <c r="BH134"/>
  <c r="BG134"/>
  <c r="BF134"/>
  <c r="AA134"/>
  <c r="Y134"/>
  <c r="W134"/>
  <c r="BK134"/>
  <c r="N134"/>
  <c r="BE134"/>
  <c r="BI133"/>
  <c r="BH133"/>
  <c r="BG133"/>
  <c r="BF133"/>
  <c r="AA133"/>
  <c r="Y133"/>
  <c r="W133"/>
  <c r="BK133"/>
  <c r="N133"/>
  <c r="BE133"/>
  <c r="BI132"/>
  <c r="BH132"/>
  <c r="BG132"/>
  <c r="BF132"/>
  <c r="AA132"/>
  <c r="Y132"/>
  <c r="W132"/>
  <c r="BK132"/>
  <c r="N132"/>
  <c r="BE132"/>
  <c r="BI131"/>
  <c r="BH131"/>
  <c r="BG131"/>
  <c r="BF131"/>
  <c r="AA131"/>
  <c r="Y131"/>
  <c r="W131"/>
  <c r="BK131"/>
  <c r="N131"/>
  <c r="BE131"/>
  <c r="BI130"/>
  <c r="BH130"/>
  <c r="BG130"/>
  <c r="BF130"/>
  <c r="AA130"/>
  <c r="Y130"/>
  <c r="W130"/>
  <c r="BK130"/>
  <c r="N130"/>
  <c r="BE13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AA125"/>
  <c r="AA124"/>
  <c r="AA123"/>
  <c r="Y126"/>
  <c r="Y125"/>
  <c r="Y124"/>
  <c r="Y123"/>
  <c r="W126"/>
  <c r="W125"/>
  <c r="W124"/>
  <c r="W123"/>
  <c i="1" r="AU90"/>
  <c i="4" r="BK126"/>
  <c r="BK125"/>
  <c r="N125"/>
  <c r="BK124"/>
  <c r="N124"/>
  <c r="BK123"/>
  <c r="N123"/>
  <c r="N88"/>
  <c r="N126"/>
  <c r="BE126"/>
  <c r="N90"/>
  <c r="N89"/>
  <c r="M119"/>
  <c r="F119"/>
  <c r="F117"/>
  <c r="F115"/>
  <c r="BI104"/>
  <c r="BH104"/>
  <c r="BG104"/>
  <c r="BF104"/>
  <c r="N104"/>
  <c r="BE10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H36"/>
  <c i="1" r="BD90"/>
  <c i="4" r="BH99"/>
  <c r="H35"/>
  <c i="1" r="BC90"/>
  <c i="4" r="BG99"/>
  <c r="H34"/>
  <c i="1" r="BB90"/>
  <c i="4" r="BF99"/>
  <c r="M33"/>
  <c i="1" r="AW90"/>
  <c i="4" r="H33"/>
  <c i="1" r="BA90"/>
  <c i="4" r="N99"/>
  <c r="N98"/>
  <c r="L106"/>
  <c r="BE99"/>
  <c r="M32"/>
  <c i="1" r="AV90"/>
  <c i="4" r="H32"/>
  <c i="1" r="AZ90"/>
  <c i="4" r="M28"/>
  <c i="1" r="AS90"/>
  <c i="4" r="M27"/>
  <c r="M83"/>
  <c r="F83"/>
  <c r="F81"/>
  <c r="F79"/>
  <c r="M30"/>
  <c i="1" r="AG90"/>
  <c i="4" r="L38"/>
  <c r="O21"/>
  <c r="E21"/>
  <c r="M120"/>
  <c r="M84"/>
  <c r="O20"/>
  <c r="O15"/>
  <c r="E15"/>
  <c r="F120"/>
  <c r="F84"/>
  <c r="O14"/>
  <c r="O9"/>
  <c r="M117"/>
  <c r="M81"/>
  <c r="F6"/>
  <c r="F114"/>
  <c r="F78"/>
  <c i="3" r="N149"/>
  <c i="1" r="AY89"/>
  <c r="AX89"/>
  <c i="3" r="BI148"/>
  <c r="BH148"/>
  <c r="BG148"/>
  <c r="BF148"/>
  <c r="AA148"/>
  <c r="Y148"/>
  <c r="W148"/>
  <c r="BK148"/>
  <c r="N148"/>
  <c r="BE148"/>
  <c r="BI147"/>
  <c r="BH147"/>
  <c r="BG147"/>
  <c r="BF147"/>
  <c r="AA147"/>
  <c r="Y147"/>
  <c r="W147"/>
  <c r="BK147"/>
  <c r="N147"/>
  <c r="BE147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Y144"/>
  <c r="W144"/>
  <c r="BK144"/>
  <c r="N144"/>
  <c r="BE144"/>
  <c r="BI143"/>
  <c r="BH143"/>
  <c r="BG143"/>
  <c r="BF143"/>
  <c r="AA143"/>
  <c r="Y143"/>
  <c r="W143"/>
  <c r="BK143"/>
  <c r="N143"/>
  <c r="BE143"/>
  <c r="BI142"/>
  <c r="BH142"/>
  <c r="BG142"/>
  <c r="BF142"/>
  <c r="AA142"/>
  <c r="Y142"/>
  <c r="W142"/>
  <c r="BK142"/>
  <c r="N142"/>
  <c r="BE142"/>
  <c r="BI141"/>
  <c r="BH141"/>
  <c r="BG141"/>
  <c r="BF141"/>
  <c r="AA141"/>
  <c r="AA140"/>
  <c r="Y141"/>
  <c r="Y140"/>
  <c r="W141"/>
  <c r="W140"/>
  <c r="BK141"/>
  <c r="BK140"/>
  <c r="N140"/>
  <c r="N141"/>
  <c r="BE141"/>
  <c r="N93"/>
  <c r="BI139"/>
  <c r="BH139"/>
  <c r="BG139"/>
  <c r="BF139"/>
  <c r="AA139"/>
  <c r="AA138"/>
  <c r="Y139"/>
  <c r="Y138"/>
  <c r="W139"/>
  <c r="W138"/>
  <c r="BK139"/>
  <c r="BK138"/>
  <c r="N138"/>
  <c r="N139"/>
  <c r="BE139"/>
  <c r="N92"/>
  <c r="BI137"/>
  <c r="BH137"/>
  <c r="BG137"/>
  <c r="BF137"/>
  <c r="AA137"/>
  <c r="Y137"/>
  <c r="W137"/>
  <c r="BK137"/>
  <c r="N137"/>
  <c r="BE137"/>
  <c r="BI136"/>
  <c r="BH136"/>
  <c r="BG136"/>
  <c r="BF136"/>
  <c r="AA136"/>
  <c r="Y136"/>
  <c r="W136"/>
  <c r="BK136"/>
  <c r="N136"/>
  <c r="BE136"/>
  <c r="BI135"/>
  <c r="BH135"/>
  <c r="BG135"/>
  <c r="BF135"/>
  <c r="AA135"/>
  <c r="Y135"/>
  <c r="W135"/>
  <c r="BK135"/>
  <c r="N135"/>
  <c r="BE135"/>
  <c r="BI134"/>
  <c r="BH134"/>
  <c r="BG134"/>
  <c r="BF134"/>
  <c r="AA134"/>
  <c r="AA133"/>
  <c r="Y134"/>
  <c r="Y133"/>
  <c r="W134"/>
  <c r="W133"/>
  <c r="BK134"/>
  <c r="BK133"/>
  <c r="N133"/>
  <c r="N134"/>
  <c r="BE134"/>
  <c r="N91"/>
  <c r="BI132"/>
  <c r="BH132"/>
  <c r="BG132"/>
  <c r="BF132"/>
  <c r="AA132"/>
  <c r="Y132"/>
  <c r="W132"/>
  <c r="BK132"/>
  <c r="N132"/>
  <c r="BE132"/>
  <c r="BI131"/>
  <c r="BH131"/>
  <c r="BG131"/>
  <c r="BF131"/>
  <c r="AA131"/>
  <c r="AA130"/>
  <c r="Y131"/>
  <c r="Y130"/>
  <c r="W131"/>
  <c r="W130"/>
  <c r="BK131"/>
  <c r="BK130"/>
  <c r="N130"/>
  <c r="N131"/>
  <c r="BE131"/>
  <c r="N90"/>
  <c r="BI129"/>
  <c r="BH129"/>
  <c r="BG129"/>
  <c r="BF129"/>
  <c r="AA129"/>
  <c r="Y129"/>
  <c r="W129"/>
  <c r="BK129"/>
  <c r="N129"/>
  <c r="BE129"/>
  <c r="BI128"/>
  <c r="BH128"/>
  <c r="BG128"/>
  <c r="BF128"/>
  <c r="AA128"/>
  <c r="Y128"/>
  <c r="W128"/>
  <c r="BK128"/>
  <c r="N128"/>
  <c r="BE128"/>
  <c r="BI127"/>
  <c r="BH127"/>
  <c r="BG127"/>
  <c r="BF127"/>
  <c r="AA127"/>
  <c r="Y127"/>
  <c r="W127"/>
  <c r="BK127"/>
  <c r="N127"/>
  <c r="BE127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4"/>
  <c r="BH124"/>
  <c r="BG124"/>
  <c r="BF124"/>
  <c r="AA124"/>
  <c r="Y124"/>
  <c r="W124"/>
  <c r="BK124"/>
  <c r="N124"/>
  <c r="BE124"/>
  <c r="BI123"/>
  <c r="BH123"/>
  <c r="BG123"/>
  <c r="BF123"/>
  <c r="AA123"/>
  <c r="Y123"/>
  <c r="W123"/>
  <c r="BK123"/>
  <c r="N123"/>
  <c r="BE123"/>
  <c r="BI122"/>
  <c r="BH122"/>
  <c r="BG122"/>
  <c r="BF122"/>
  <c r="AA122"/>
  <c r="AA121"/>
  <c r="AA120"/>
  <c r="Y122"/>
  <c r="Y121"/>
  <c r="Y120"/>
  <c r="W122"/>
  <c r="W121"/>
  <c r="W120"/>
  <c i="1" r="AU89"/>
  <c i="3" r="BK122"/>
  <c r="BK121"/>
  <c r="N121"/>
  <c r="BK120"/>
  <c r="N120"/>
  <c r="N88"/>
  <c r="N122"/>
  <c r="BE122"/>
  <c r="N89"/>
  <c r="F117"/>
  <c r="M116"/>
  <c r="F116"/>
  <c r="F114"/>
  <c r="F11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H36"/>
  <c i="1" r="BD89"/>
  <c i="3" r="BH96"/>
  <c r="H35"/>
  <c i="1" r="BC89"/>
  <c i="3" r="BG96"/>
  <c r="H34"/>
  <c i="1" r="BB89"/>
  <c i="3" r="BF96"/>
  <c r="M33"/>
  <c i="1" r="AW89"/>
  <c i="3" r="H33"/>
  <c i="1" r="BA89"/>
  <c i="3" r="N96"/>
  <c r="N95"/>
  <c r="L103"/>
  <c r="BE96"/>
  <c r="M32"/>
  <c i="1" r="AV89"/>
  <c i="3" r="H32"/>
  <c i="1" r="AZ89"/>
  <c i="3" r="M28"/>
  <c i="1" r="AS89"/>
  <c i="3" r="M27"/>
  <c r="F84"/>
  <c r="M83"/>
  <c r="F83"/>
  <c r="F81"/>
  <c r="F79"/>
  <c r="M30"/>
  <c i="1" r="AG89"/>
  <c i="3" r="L38"/>
  <c r="O21"/>
  <c r="E21"/>
  <c r="M117"/>
  <c r="M84"/>
  <c r="O20"/>
  <c r="O9"/>
  <c r="M114"/>
  <c r="M81"/>
  <c r="F6"/>
  <c r="F111"/>
  <c r="F78"/>
  <c i="2" r="N247"/>
  <c i="1" r="AY88"/>
  <c r="AX88"/>
  <c i="2" r="BI246"/>
  <c r="BH246"/>
  <c r="BG246"/>
  <c r="BF246"/>
  <c r="AA246"/>
  <c r="AA245"/>
  <c r="Y246"/>
  <c r="Y245"/>
  <c r="W246"/>
  <c r="W245"/>
  <c r="BK246"/>
  <c r="BK245"/>
  <c r="N245"/>
  <c r="N246"/>
  <c r="BE246"/>
  <c r="N106"/>
  <c r="BI244"/>
  <c r="BH244"/>
  <c r="BG244"/>
  <c r="BF244"/>
  <c r="AA244"/>
  <c r="Y244"/>
  <c r="W244"/>
  <c r="BK244"/>
  <c r="N244"/>
  <c r="BE244"/>
  <c r="BI243"/>
  <c r="BH243"/>
  <c r="BG243"/>
  <c r="BF243"/>
  <c r="AA243"/>
  <c r="AA242"/>
  <c r="Y243"/>
  <c r="Y242"/>
  <c r="W243"/>
  <c r="W242"/>
  <c r="BK243"/>
  <c r="BK242"/>
  <c r="N242"/>
  <c r="N243"/>
  <c r="BE243"/>
  <c r="N105"/>
  <c r="BI241"/>
  <c r="BH241"/>
  <c r="BG241"/>
  <c r="BF241"/>
  <c r="AA241"/>
  <c r="Y241"/>
  <c r="W241"/>
  <c r="BK241"/>
  <c r="N241"/>
  <c r="BE241"/>
  <c r="BI240"/>
  <c r="BH240"/>
  <c r="BG240"/>
  <c r="BF240"/>
  <c r="AA240"/>
  <c r="Y240"/>
  <c r="W240"/>
  <c r="BK240"/>
  <c r="N240"/>
  <c r="BE240"/>
  <c r="BI239"/>
  <c r="BH239"/>
  <c r="BG239"/>
  <c r="BF239"/>
  <c r="AA239"/>
  <c r="Y239"/>
  <c r="W239"/>
  <c r="BK239"/>
  <c r="N239"/>
  <c r="BE239"/>
  <c r="BI238"/>
  <c r="BH238"/>
  <c r="BG238"/>
  <c r="BF238"/>
  <c r="AA238"/>
  <c r="Y238"/>
  <c r="W238"/>
  <c r="BK238"/>
  <c r="N238"/>
  <c r="BE238"/>
  <c r="BI237"/>
  <c r="BH237"/>
  <c r="BG237"/>
  <c r="BF237"/>
  <c r="AA237"/>
  <c r="Y237"/>
  <c r="W237"/>
  <c r="BK237"/>
  <c r="N237"/>
  <c r="BE237"/>
  <c r="BI236"/>
  <c r="BH236"/>
  <c r="BG236"/>
  <c r="BF236"/>
  <c r="AA236"/>
  <c r="Y236"/>
  <c r="W236"/>
  <c r="BK236"/>
  <c r="N236"/>
  <c r="BE236"/>
  <c r="BI235"/>
  <c r="BH235"/>
  <c r="BG235"/>
  <c r="BF235"/>
  <c r="AA235"/>
  <c r="Y235"/>
  <c r="W235"/>
  <c r="BK235"/>
  <c r="N235"/>
  <c r="BE235"/>
  <c r="BI234"/>
  <c r="BH234"/>
  <c r="BG234"/>
  <c r="BF234"/>
  <c r="AA234"/>
  <c r="Y234"/>
  <c r="W234"/>
  <c r="BK234"/>
  <c r="N234"/>
  <c r="BE234"/>
  <c r="BI233"/>
  <c r="BH233"/>
  <c r="BG233"/>
  <c r="BF233"/>
  <c r="AA233"/>
  <c r="AA232"/>
  <c r="Y233"/>
  <c r="Y232"/>
  <c r="W233"/>
  <c r="W232"/>
  <c r="BK233"/>
  <c r="BK232"/>
  <c r="N232"/>
  <c r="N233"/>
  <c r="BE233"/>
  <c r="N104"/>
  <c r="BI231"/>
  <c r="BH231"/>
  <c r="BG231"/>
  <c r="BF231"/>
  <c r="AA231"/>
  <c r="Y231"/>
  <c r="W231"/>
  <c r="BK231"/>
  <c r="N231"/>
  <c r="BE231"/>
  <c r="BI230"/>
  <c r="BH230"/>
  <c r="BG230"/>
  <c r="BF230"/>
  <c r="AA230"/>
  <c r="Y230"/>
  <c r="W230"/>
  <c r="BK230"/>
  <c r="N230"/>
  <c r="BE230"/>
  <c r="BI229"/>
  <c r="BH229"/>
  <c r="BG229"/>
  <c r="BF229"/>
  <c r="AA229"/>
  <c r="Y229"/>
  <c r="W229"/>
  <c r="BK229"/>
  <c r="N229"/>
  <c r="BE229"/>
  <c r="BI228"/>
  <c r="BH228"/>
  <c r="BG228"/>
  <c r="BF228"/>
  <c r="AA228"/>
  <c r="Y228"/>
  <c r="W228"/>
  <c r="BK228"/>
  <c r="N228"/>
  <c r="BE228"/>
  <c r="BI227"/>
  <c r="BH227"/>
  <c r="BG227"/>
  <c r="BF227"/>
  <c r="AA227"/>
  <c r="Y227"/>
  <c r="W227"/>
  <c r="BK227"/>
  <c r="N227"/>
  <c r="BE227"/>
  <c r="BI226"/>
  <c r="BH226"/>
  <c r="BG226"/>
  <c r="BF226"/>
  <c r="AA226"/>
  <c r="AA225"/>
  <c r="Y226"/>
  <c r="Y225"/>
  <c r="W226"/>
  <c r="W225"/>
  <c r="BK226"/>
  <c r="BK225"/>
  <c r="N225"/>
  <c r="N226"/>
  <c r="BE226"/>
  <c r="N103"/>
  <c r="BI224"/>
  <c r="BH224"/>
  <c r="BG224"/>
  <c r="BF224"/>
  <c r="AA224"/>
  <c r="Y224"/>
  <c r="W224"/>
  <c r="BK224"/>
  <c r="N224"/>
  <c r="BE224"/>
  <c r="BI223"/>
  <c r="BH223"/>
  <c r="BG223"/>
  <c r="BF223"/>
  <c r="AA223"/>
  <c r="Y223"/>
  <c r="W223"/>
  <c r="BK223"/>
  <c r="N223"/>
  <c r="BE223"/>
  <c r="BI222"/>
  <c r="BH222"/>
  <c r="BG222"/>
  <c r="BF222"/>
  <c r="AA222"/>
  <c r="Y222"/>
  <c r="W222"/>
  <c r="BK222"/>
  <c r="N222"/>
  <c r="BE222"/>
  <c r="BI221"/>
  <c r="BH221"/>
  <c r="BG221"/>
  <c r="BF221"/>
  <c r="AA221"/>
  <c r="Y221"/>
  <c r="W221"/>
  <c r="BK221"/>
  <c r="N221"/>
  <c r="BE221"/>
  <c r="BI220"/>
  <c r="BH220"/>
  <c r="BG220"/>
  <c r="BF220"/>
  <c r="AA220"/>
  <c r="Y220"/>
  <c r="W220"/>
  <c r="BK220"/>
  <c r="N220"/>
  <c r="BE220"/>
  <c r="BI219"/>
  <c r="BH219"/>
  <c r="BG219"/>
  <c r="BF219"/>
  <c r="AA219"/>
  <c r="Y219"/>
  <c r="W219"/>
  <c r="BK219"/>
  <c r="N219"/>
  <c r="BE219"/>
  <c r="BI218"/>
  <c r="BH218"/>
  <c r="BG218"/>
  <c r="BF218"/>
  <c r="AA218"/>
  <c r="Y218"/>
  <c r="W218"/>
  <c r="BK218"/>
  <c r="N218"/>
  <c r="BE218"/>
  <c r="BI217"/>
  <c r="BH217"/>
  <c r="BG217"/>
  <c r="BF217"/>
  <c r="AA217"/>
  <c r="Y217"/>
  <c r="W217"/>
  <c r="BK217"/>
  <c r="N217"/>
  <c r="BE217"/>
  <c r="BI216"/>
  <c r="BH216"/>
  <c r="BG216"/>
  <c r="BF216"/>
  <c r="AA216"/>
  <c r="Y216"/>
  <c r="W216"/>
  <c r="BK216"/>
  <c r="N216"/>
  <c r="BE216"/>
  <c r="BI215"/>
  <c r="BH215"/>
  <c r="BG215"/>
  <c r="BF215"/>
  <c r="AA215"/>
  <c r="Y215"/>
  <c r="W215"/>
  <c r="BK215"/>
  <c r="N215"/>
  <c r="BE215"/>
  <c r="BI214"/>
  <c r="BH214"/>
  <c r="BG214"/>
  <c r="BF214"/>
  <c r="AA214"/>
  <c r="Y214"/>
  <c r="W214"/>
  <c r="BK214"/>
  <c r="N214"/>
  <c r="BE214"/>
  <c r="BI213"/>
  <c r="BH213"/>
  <c r="BG213"/>
  <c r="BF213"/>
  <c r="AA213"/>
  <c r="Y213"/>
  <c r="W213"/>
  <c r="BK213"/>
  <c r="N213"/>
  <c r="BE213"/>
  <c r="BI212"/>
  <c r="BH212"/>
  <c r="BG212"/>
  <c r="BF212"/>
  <c r="AA212"/>
  <c r="Y212"/>
  <c r="W212"/>
  <c r="BK212"/>
  <c r="N212"/>
  <c r="BE212"/>
  <c r="BI211"/>
  <c r="BH211"/>
  <c r="BG211"/>
  <c r="BF211"/>
  <c r="AA211"/>
  <c r="AA210"/>
  <c r="Y211"/>
  <c r="Y210"/>
  <c r="W211"/>
  <c r="W210"/>
  <c r="BK211"/>
  <c r="BK210"/>
  <c r="N210"/>
  <c r="N211"/>
  <c r="BE211"/>
  <c r="N102"/>
  <c r="BI209"/>
  <c r="BH209"/>
  <c r="BG209"/>
  <c r="BF209"/>
  <c r="AA209"/>
  <c r="Y209"/>
  <c r="W209"/>
  <c r="BK209"/>
  <c r="N209"/>
  <c r="BE209"/>
  <c r="BI208"/>
  <c r="BH208"/>
  <c r="BG208"/>
  <c r="BF208"/>
  <c r="AA208"/>
  <c r="Y208"/>
  <c r="W208"/>
  <c r="BK208"/>
  <c r="N208"/>
  <c r="BE208"/>
  <c r="BI207"/>
  <c r="BH207"/>
  <c r="BG207"/>
  <c r="BF207"/>
  <c r="AA207"/>
  <c r="Y207"/>
  <c r="W207"/>
  <c r="BK207"/>
  <c r="N207"/>
  <c r="BE207"/>
  <c r="BI206"/>
  <c r="BH206"/>
  <c r="BG206"/>
  <c r="BF206"/>
  <c r="AA206"/>
  <c r="Y206"/>
  <c r="W206"/>
  <c r="BK206"/>
  <c r="N206"/>
  <c r="BE206"/>
  <c r="BI205"/>
  <c r="BH205"/>
  <c r="BG205"/>
  <c r="BF205"/>
  <c r="AA205"/>
  <c r="Y205"/>
  <c r="W205"/>
  <c r="BK205"/>
  <c r="N205"/>
  <c r="BE205"/>
  <c r="BI204"/>
  <c r="BH204"/>
  <c r="BG204"/>
  <c r="BF204"/>
  <c r="AA204"/>
  <c r="Y204"/>
  <c r="W204"/>
  <c r="BK204"/>
  <c r="N204"/>
  <c r="BE204"/>
  <c r="BI203"/>
  <c r="BH203"/>
  <c r="BG203"/>
  <c r="BF203"/>
  <c r="AA203"/>
  <c r="AA202"/>
  <c r="Y203"/>
  <c r="Y202"/>
  <c r="W203"/>
  <c r="W202"/>
  <c r="BK203"/>
  <c r="BK202"/>
  <c r="N202"/>
  <c r="N203"/>
  <c r="BE203"/>
  <c r="N101"/>
  <c r="BI201"/>
  <c r="BH201"/>
  <c r="BG201"/>
  <c r="BF201"/>
  <c r="AA201"/>
  <c r="Y201"/>
  <c r="W201"/>
  <c r="BK201"/>
  <c r="N201"/>
  <c r="BE201"/>
  <c r="BI200"/>
  <c r="BH200"/>
  <c r="BG200"/>
  <c r="BF200"/>
  <c r="AA200"/>
  <c r="AA199"/>
  <c r="AA198"/>
  <c r="Y200"/>
  <c r="Y199"/>
  <c r="Y198"/>
  <c r="W200"/>
  <c r="W199"/>
  <c r="W198"/>
  <c r="BK200"/>
  <c r="BK199"/>
  <c r="N199"/>
  <c r="BK198"/>
  <c r="N198"/>
  <c r="N200"/>
  <c r="BE200"/>
  <c r="N100"/>
  <c r="N99"/>
  <c r="BI197"/>
  <c r="BH197"/>
  <c r="BG197"/>
  <c r="BF197"/>
  <c r="AA197"/>
  <c r="AA196"/>
  <c r="Y197"/>
  <c r="Y196"/>
  <c r="W197"/>
  <c r="W196"/>
  <c r="BK197"/>
  <c r="BK196"/>
  <c r="N196"/>
  <c r="N197"/>
  <c r="BE197"/>
  <c r="N98"/>
  <c r="BI195"/>
  <c r="BH195"/>
  <c r="BG195"/>
  <c r="BF195"/>
  <c r="AA195"/>
  <c r="Y195"/>
  <c r="W195"/>
  <c r="BK195"/>
  <c r="N195"/>
  <c r="BE195"/>
  <c r="BI194"/>
  <c r="BH194"/>
  <c r="BG194"/>
  <c r="BF194"/>
  <c r="AA194"/>
  <c r="AA193"/>
  <c r="Y194"/>
  <c r="Y193"/>
  <c r="W194"/>
  <c r="W193"/>
  <c r="BK194"/>
  <c r="BK193"/>
  <c r="N193"/>
  <c r="N194"/>
  <c r="BE194"/>
  <c r="N97"/>
  <c r="BI192"/>
  <c r="BH192"/>
  <c r="BG192"/>
  <c r="BF192"/>
  <c r="AA192"/>
  <c r="Y192"/>
  <c r="W192"/>
  <c r="BK192"/>
  <c r="N192"/>
  <c r="BE192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/>
  <c r="BI189"/>
  <c r="BH189"/>
  <c r="BG189"/>
  <c r="BF189"/>
  <c r="AA189"/>
  <c r="Y189"/>
  <c r="W189"/>
  <c r="BK189"/>
  <c r="N189"/>
  <c r="BE189"/>
  <c r="BI188"/>
  <c r="BH188"/>
  <c r="BG188"/>
  <c r="BF188"/>
  <c r="AA188"/>
  <c r="Y188"/>
  <c r="W188"/>
  <c r="BK188"/>
  <c r="N188"/>
  <c r="BE188"/>
  <c r="BI187"/>
  <c r="BH187"/>
  <c r="BG187"/>
  <c r="BF187"/>
  <c r="AA187"/>
  <c r="Y187"/>
  <c r="W187"/>
  <c r="BK187"/>
  <c r="N187"/>
  <c r="BE187"/>
  <c r="BI186"/>
  <c r="BH186"/>
  <c r="BG186"/>
  <c r="BF186"/>
  <c r="AA186"/>
  <c r="Y186"/>
  <c r="W186"/>
  <c r="BK186"/>
  <c r="N186"/>
  <c r="BE186"/>
  <c r="BI185"/>
  <c r="BH185"/>
  <c r="BG185"/>
  <c r="BF185"/>
  <c r="AA185"/>
  <c r="Y185"/>
  <c r="W185"/>
  <c r="BK185"/>
  <c r="N185"/>
  <c r="BE185"/>
  <c r="BI184"/>
  <c r="BH184"/>
  <c r="BG184"/>
  <c r="BF184"/>
  <c r="AA184"/>
  <c r="Y184"/>
  <c r="W184"/>
  <c r="BK184"/>
  <c r="N184"/>
  <c r="BE184"/>
  <c r="BI183"/>
  <c r="BH183"/>
  <c r="BG183"/>
  <c r="BF183"/>
  <c r="AA183"/>
  <c r="Y183"/>
  <c r="W183"/>
  <c r="BK183"/>
  <c r="N183"/>
  <c r="BE183"/>
  <c r="BI182"/>
  <c r="BH182"/>
  <c r="BG182"/>
  <c r="BF182"/>
  <c r="AA182"/>
  <c r="Y182"/>
  <c r="W182"/>
  <c r="BK182"/>
  <c r="N182"/>
  <c r="BE182"/>
  <c r="BI181"/>
  <c r="BH181"/>
  <c r="BG181"/>
  <c r="BF181"/>
  <c r="AA181"/>
  <c r="Y181"/>
  <c r="W181"/>
  <c r="BK181"/>
  <c r="N181"/>
  <c r="BE181"/>
  <c r="BI180"/>
  <c r="BH180"/>
  <c r="BG180"/>
  <c r="BF180"/>
  <c r="AA180"/>
  <c r="AA179"/>
  <c r="Y180"/>
  <c r="Y179"/>
  <c r="W180"/>
  <c r="W179"/>
  <c r="BK180"/>
  <c r="BK179"/>
  <c r="N179"/>
  <c r="N180"/>
  <c r="BE180"/>
  <c r="N96"/>
  <c r="BI178"/>
  <c r="BH178"/>
  <c r="BG178"/>
  <c r="BF178"/>
  <c r="AA178"/>
  <c r="Y178"/>
  <c r="W178"/>
  <c r="BK178"/>
  <c r="N178"/>
  <c r="BE178"/>
  <c r="BI177"/>
  <c r="BH177"/>
  <c r="BG177"/>
  <c r="BF177"/>
  <c r="AA177"/>
  <c r="Y177"/>
  <c r="W177"/>
  <c r="BK177"/>
  <c r="N177"/>
  <c r="BE177"/>
  <c r="BI176"/>
  <c r="BH176"/>
  <c r="BG176"/>
  <c r="BF176"/>
  <c r="AA176"/>
  <c r="Y176"/>
  <c r="W176"/>
  <c r="BK176"/>
  <c r="N176"/>
  <c r="BE176"/>
  <c r="BI175"/>
  <c r="BH175"/>
  <c r="BG175"/>
  <c r="BF175"/>
  <c r="AA175"/>
  <c r="Y175"/>
  <c r="W175"/>
  <c r="BK175"/>
  <c r="N175"/>
  <c r="BE175"/>
  <c r="BI174"/>
  <c r="BH174"/>
  <c r="BG174"/>
  <c r="BF174"/>
  <c r="AA174"/>
  <c r="Y174"/>
  <c r="W174"/>
  <c r="BK174"/>
  <c r="N174"/>
  <c r="BE174"/>
  <c r="BI173"/>
  <c r="BH173"/>
  <c r="BG173"/>
  <c r="BF173"/>
  <c r="AA173"/>
  <c r="Y173"/>
  <c r="W173"/>
  <c r="BK173"/>
  <c r="N173"/>
  <c r="BE173"/>
  <c r="BI172"/>
  <c r="BH172"/>
  <c r="BG172"/>
  <c r="BF172"/>
  <c r="AA172"/>
  <c r="Y172"/>
  <c r="W172"/>
  <c r="BK172"/>
  <c r="N172"/>
  <c r="BE172"/>
  <c r="BI171"/>
  <c r="BH171"/>
  <c r="BG171"/>
  <c r="BF171"/>
  <c r="AA171"/>
  <c r="Y171"/>
  <c r="W171"/>
  <c r="BK171"/>
  <c r="N171"/>
  <c r="BE171"/>
  <c r="BI170"/>
  <c r="BH170"/>
  <c r="BG170"/>
  <c r="BF170"/>
  <c r="AA170"/>
  <c r="Y170"/>
  <c r="W170"/>
  <c r="BK170"/>
  <c r="N170"/>
  <c r="BE170"/>
  <c r="BI169"/>
  <c r="BH169"/>
  <c r="BG169"/>
  <c r="BF169"/>
  <c r="AA169"/>
  <c r="Y169"/>
  <c r="W169"/>
  <c r="BK169"/>
  <c r="N169"/>
  <c r="BE169"/>
  <c r="BI168"/>
  <c r="BH168"/>
  <c r="BG168"/>
  <c r="BF168"/>
  <c r="AA168"/>
  <c r="Y168"/>
  <c r="W168"/>
  <c r="BK168"/>
  <c r="N168"/>
  <c r="BE168"/>
  <c r="BI167"/>
  <c r="BH167"/>
  <c r="BG167"/>
  <c r="BF167"/>
  <c r="AA167"/>
  <c r="AA166"/>
  <c r="Y167"/>
  <c r="Y166"/>
  <c r="W167"/>
  <c r="W166"/>
  <c r="BK167"/>
  <c r="BK166"/>
  <c r="N166"/>
  <c r="N167"/>
  <c r="BE167"/>
  <c r="N95"/>
  <c r="BI165"/>
  <c r="BH165"/>
  <c r="BG165"/>
  <c r="BF165"/>
  <c r="AA165"/>
  <c r="Y165"/>
  <c r="W165"/>
  <c r="BK165"/>
  <c r="N165"/>
  <c r="BE165"/>
  <c r="BI164"/>
  <c r="BH164"/>
  <c r="BG164"/>
  <c r="BF164"/>
  <c r="AA164"/>
  <c r="Y164"/>
  <c r="W164"/>
  <c r="BK164"/>
  <c r="N164"/>
  <c r="BE164"/>
  <c r="BI163"/>
  <c r="BH163"/>
  <c r="BG163"/>
  <c r="BF163"/>
  <c r="AA163"/>
  <c r="Y163"/>
  <c r="W163"/>
  <c r="BK163"/>
  <c r="N163"/>
  <c r="BE163"/>
  <c r="BI162"/>
  <c r="BH162"/>
  <c r="BG162"/>
  <c r="BF162"/>
  <c r="AA162"/>
  <c r="Y162"/>
  <c r="W162"/>
  <c r="BK162"/>
  <c r="N162"/>
  <c r="BE162"/>
  <c r="BI161"/>
  <c r="BH161"/>
  <c r="BG161"/>
  <c r="BF161"/>
  <c r="AA161"/>
  <c r="Y161"/>
  <c r="W161"/>
  <c r="BK161"/>
  <c r="N161"/>
  <c r="BE161"/>
  <c r="BI160"/>
  <c r="BH160"/>
  <c r="BG160"/>
  <c r="BF160"/>
  <c r="AA160"/>
  <c r="AA159"/>
  <c r="Y160"/>
  <c r="Y159"/>
  <c r="W160"/>
  <c r="W159"/>
  <c r="BK160"/>
  <c r="BK159"/>
  <c r="N159"/>
  <c r="N160"/>
  <c r="BE160"/>
  <c r="N94"/>
  <c r="BI158"/>
  <c r="BH158"/>
  <c r="BG158"/>
  <c r="BF158"/>
  <c r="AA158"/>
  <c r="Y158"/>
  <c r="W158"/>
  <c r="BK158"/>
  <c r="N158"/>
  <c r="BE158"/>
  <c r="BI157"/>
  <c r="BH157"/>
  <c r="BG157"/>
  <c r="BF157"/>
  <c r="AA157"/>
  <c r="Y157"/>
  <c r="W157"/>
  <c r="BK157"/>
  <c r="N157"/>
  <c r="BE157"/>
  <c r="BI156"/>
  <c r="BH156"/>
  <c r="BG156"/>
  <c r="BF156"/>
  <c r="AA156"/>
  <c r="Y156"/>
  <c r="W156"/>
  <c r="BK156"/>
  <c r="N156"/>
  <c r="BE156"/>
  <c r="BI155"/>
  <c r="BH155"/>
  <c r="BG155"/>
  <c r="BF155"/>
  <c r="AA155"/>
  <c r="Y155"/>
  <c r="W155"/>
  <c r="BK155"/>
  <c r="N155"/>
  <c r="BE155"/>
  <c r="BI154"/>
  <c r="BH154"/>
  <c r="BG154"/>
  <c r="BF154"/>
  <c r="AA154"/>
  <c r="AA153"/>
  <c r="Y154"/>
  <c r="Y153"/>
  <c r="W154"/>
  <c r="W153"/>
  <c r="BK154"/>
  <c r="BK153"/>
  <c r="N153"/>
  <c r="N154"/>
  <c r="BE154"/>
  <c r="N93"/>
  <c r="BI152"/>
  <c r="BH152"/>
  <c r="BG152"/>
  <c r="BF152"/>
  <c r="AA152"/>
  <c r="Y152"/>
  <c r="W152"/>
  <c r="BK152"/>
  <c r="N152"/>
  <c r="BE152"/>
  <c r="BI151"/>
  <c r="BH151"/>
  <c r="BG151"/>
  <c r="BF151"/>
  <c r="AA151"/>
  <c r="Y151"/>
  <c r="W151"/>
  <c r="BK151"/>
  <c r="N151"/>
  <c r="BE151"/>
  <c r="BI150"/>
  <c r="BH150"/>
  <c r="BG150"/>
  <c r="BF150"/>
  <c r="AA150"/>
  <c r="Y150"/>
  <c r="W150"/>
  <c r="BK150"/>
  <c r="N150"/>
  <c r="BE150"/>
  <c r="BI149"/>
  <c r="BH149"/>
  <c r="BG149"/>
  <c r="BF149"/>
  <c r="AA149"/>
  <c r="Y149"/>
  <c r="W149"/>
  <c r="BK149"/>
  <c r="N149"/>
  <c r="BE149"/>
  <c r="BI148"/>
  <c r="BH148"/>
  <c r="BG148"/>
  <c r="BF148"/>
  <c r="AA148"/>
  <c r="AA147"/>
  <c r="Y148"/>
  <c r="Y147"/>
  <c r="W148"/>
  <c r="W147"/>
  <c r="BK148"/>
  <c r="BK147"/>
  <c r="N147"/>
  <c r="N148"/>
  <c r="BE148"/>
  <c r="N92"/>
  <c r="BI146"/>
  <c r="BH146"/>
  <c r="BG146"/>
  <c r="BF146"/>
  <c r="AA146"/>
  <c r="Y146"/>
  <c r="W146"/>
  <c r="BK146"/>
  <c r="N146"/>
  <c r="BE146"/>
  <c r="BI145"/>
  <c r="BH145"/>
  <c r="BG145"/>
  <c r="BF145"/>
  <c r="AA145"/>
  <c r="Y145"/>
  <c r="W145"/>
  <c r="BK145"/>
  <c r="N145"/>
  <c r="BE145"/>
  <c r="BI144"/>
  <c r="BH144"/>
  <c r="BG144"/>
  <c r="BF144"/>
  <c r="AA144"/>
  <c r="AA143"/>
  <c r="Y144"/>
  <c r="Y143"/>
  <c r="W144"/>
  <c r="W143"/>
  <c r="BK144"/>
  <c r="BK143"/>
  <c r="N143"/>
  <c r="N144"/>
  <c r="BE144"/>
  <c r="N91"/>
  <c r="BI142"/>
  <c r="BH142"/>
  <c r="BG142"/>
  <c r="BF142"/>
  <c r="AA142"/>
  <c r="Y142"/>
  <c r="W142"/>
  <c r="BK142"/>
  <c r="N142"/>
  <c r="BE142"/>
  <c r="BI141"/>
  <c r="BH141"/>
  <c r="BG141"/>
  <c r="BF141"/>
  <c r="AA141"/>
  <c r="Y141"/>
  <c r="W141"/>
  <c r="BK141"/>
  <c r="N141"/>
  <c r="BE141"/>
  <c r="BI140"/>
  <c r="BH140"/>
  <c r="BG140"/>
  <c r="BF140"/>
  <c r="AA140"/>
  <c r="Y140"/>
  <c r="W140"/>
  <c r="BK140"/>
  <c r="N140"/>
  <c r="BE140"/>
  <c r="BI139"/>
  <c r="BH139"/>
  <c r="BG139"/>
  <c r="BF139"/>
  <c r="AA139"/>
  <c r="Y139"/>
  <c r="W139"/>
  <c r="BK139"/>
  <c r="N139"/>
  <c r="BE139"/>
  <c r="BI138"/>
  <c r="BH138"/>
  <c r="BG138"/>
  <c r="BF138"/>
  <c r="AA138"/>
  <c r="Y138"/>
  <c r="W138"/>
  <c r="BK138"/>
  <c r="N138"/>
  <c r="BE138"/>
  <c r="BI137"/>
  <c r="BH137"/>
  <c r="BG137"/>
  <c r="BF137"/>
  <c r="AA137"/>
  <c r="Y137"/>
  <c r="W137"/>
  <c r="BK137"/>
  <c r="N137"/>
  <c r="BE137"/>
  <c r="BI136"/>
  <c r="BH136"/>
  <c r="BG136"/>
  <c r="BF136"/>
  <c r="AA136"/>
  <c r="AA135"/>
  <c r="AA134"/>
  <c r="AA133"/>
  <c r="Y136"/>
  <c r="Y135"/>
  <c r="Y134"/>
  <c r="Y133"/>
  <c r="W136"/>
  <c r="W135"/>
  <c r="W134"/>
  <c r="W133"/>
  <c i="1" r="AU88"/>
  <c i="2" r="BK136"/>
  <c r="BK135"/>
  <c r="N135"/>
  <c r="BK134"/>
  <c r="N134"/>
  <c r="BK133"/>
  <c r="N133"/>
  <c r="N88"/>
  <c r="N136"/>
  <c r="BE136"/>
  <c r="N90"/>
  <c r="N89"/>
  <c r="M129"/>
  <c r="F129"/>
  <c r="F127"/>
  <c r="F125"/>
  <c r="BI114"/>
  <c r="BH114"/>
  <c r="BG114"/>
  <c r="BF114"/>
  <c r="N114"/>
  <c r="BE114"/>
  <c r="BI113"/>
  <c r="BH113"/>
  <c r="BG113"/>
  <c r="BF113"/>
  <c r="N113"/>
  <c r="BE113"/>
  <c r="BI112"/>
  <c r="BH112"/>
  <c r="BG112"/>
  <c r="BF112"/>
  <c r="N112"/>
  <c r="BE112"/>
  <c r="BI111"/>
  <c r="BH111"/>
  <c r="BG111"/>
  <c r="BF111"/>
  <c r="N111"/>
  <c r="BE111"/>
  <c r="BI110"/>
  <c r="BH110"/>
  <c r="BG110"/>
  <c r="BF110"/>
  <c r="N110"/>
  <c r="BE110"/>
  <c r="BI109"/>
  <c r="H36"/>
  <c i="1" r="BD88"/>
  <c i="2" r="BH109"/>
  <c r="H35"/>
  <c i="1" r="BC88"/>
  <c i="2" r="BG109"/>
  <c r="H34"/>
  <c i="1" r="BB88"/>
  <c i="2" r="BF109"/>
  <c r="M33"/>
  <c i="1" r="AW88"/>
  <c i="2" r="H33"/>
  <c i="1" r="BA88"/>
  <c i="2" r="N109"/>
  <c r="N108"/>
  <c r="L116"/>
  <c r="BE109"/>
  <c r="M32"/>
  <c i="1" r="AV88"/>
  <c i="2" r="H32"/>
  <c i="1" r="AZ88"/>
  <c i="2" r="M28"/>
  <c i="1" r="AS88"/>
  <c i="2" r="M27"/>
  <c r="M83"/>
  <c r="F83"/>
  <c r="F81"/>
  <c r="F79"/>
  <c r="M30"/>
  <c i="1" r="AG88"/>
  <c i="2" r="L38"/>
  <c r="O21"/>
  <c r="E21"/>
  <c r="M130"/>
  <c r="M84"/>
  <c r="O20"/>
  <c r="O15"/>
  <c r="E15"/>
  <c r="F130"/>
  <c r="F84"/>
  <c r="O14"/>
  <c r="O9"/>
  <c r="M127"/>
  <c r="M81"/>
  <c r="F6"/>
  <c r="F124"/>
  <c r="F78"/>
  <c i="1" r="CK99"/>
  <c r="CJ99"/>
  <c r="CI99"/>
  <c r="CC99"/>
  <c r="CH99"/>
  <c r="CB99"/>
  <c r="CG99"/>
  <c r="CA99"/>
  <c r="CF99"/>
  <c r="BZ99"/>
  <c r="CE99"/>
  <c r="CK98"/>
  <c r="CJ98"/>
  <c r="CI98"/>
  <c r="CC98"/>
  <c r="CH98"/>
  <c r="CB98"/>
  <c r="CG98"/>
  <c r="CA98"/>
  <c r="CF98"/>
  <c r="BZ98"/>
  <c r="CE98"/>
  <c r="CK97"/>
  <c r="CJ97"/>
  <c r="CI97"/>
  <c r="CC97"/>
  <c r="CH97"/>
  <c r="CB97"/>
  <c r="CG97"/>
  <c r="CA97"/>
  <c r="CF97"/>
  <c r="BZ97"/>
  <c r="CE97"/>
  <c r="CK96"/>
  <c r="CJ96"/>
  <c r="CI96"/>
  <c r="CH96"/>
  <c r="CG96"/>
  <c r="CF96"/>
  <c r="BZ96"/>
  <c r="CE96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9"/>
  <c r="CD99"/>
  <c r="AV99"/>
  <c r="BY99"/>
  <c r="AN99"/>
  <c r="AG98"/>
  <c r="CD98"/>
  <c r="AV98"/>
  <c r="BY98"/>
  <c r="AN98"/>
  <c r="AG97"/>
  <c r="CD97"/>
  <c r="AV97"/>
  <c r="BY97"/>
  <c r="AN97"/>
  <c r="AG96"/>
  <c r="AG95"/>
  <c r="AK27"/>
  <c r="AG101"/>
  <c r="CD96"/>
  <c r="W31"/>
  <c r="AV96"/>
  <c r="BY96"/>
  <c r="AK31"/>
  <c r="AN96"/>
  <c r="AN95"/>
  <c r="AT93"/>
  <c r="AN93"/>
  <c r="AT92"/>
  <c r="AN92"/>
  <c r="AT91"/>
  <c r="AN91"/>
  <c r="AT90"/>
  <c r="AN90"/>
  <c r="AT89"/>
  <c r="AN89"/>
  <c r="AT88"/>
  <c r="AN88"/>
  <c r="AN87"/>
  <c r="AN101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<sst xmlns="http://schemas.openxmlformats.org/spreadsheetml/2006/main">
  <si>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</si>
  <si>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</si>
  <si>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</si>
  <si>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</si>
  <si>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</si>
  <si>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</si>
  <si>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</si>
  <si>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</si>
  <si>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</si>
  <si>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</si>
  <si>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</si>
  <si>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</si>
  <si>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</si>
  <si>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</si>
  <si>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</si>
  <si>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</si>
  <si>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</si>
  <si>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2017-010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</si>
  <si>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</si>
  <si>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</si>
  <si>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Rekonstrukce skladu cibule, k.ú. Bartošovice, p.č. 2348/1 a 2349/1</t>
  </si>
  <si>
    <t>JKSO:</t>
  </si>
  <si>
    <t/>
  </si>
  <si>
    <t>CC-CZ:</t>
  </si>
  <si>
    <t>Místo:</t>
  </si>
  <si>
    <t xml:space="preserve"> </t>
  </si>
  <si>
    <t>Datum:</t>
  </si>
  <si>
    <t>17. 5. 2018</t>
  </si>
  <si>
    <t>Objednatel:</t>
  </si>
  <si>
    <t>IČ:</t>
  </si>
  <si>
    <t>Ing. Petr Klečka</t>
  </si>
  <si>
    <t>DIČ:</t>
  </si>
  <si>
    <t>Zhotovitel:</t>
  </si>
  <si>
    <t>Vyplň údaj</t>
  </si>
  <si>
    <t>Projektant:</t>
  </si>
  <si>
    <t>29295548</t>
  </si>
  <si>
    <t>PROJECT WORK,s.r.o.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</si>
  <si>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</si>
  <si>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</si>
  <si>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</si>
  <si>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</si>
  <si>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</si>
  <si>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</si>
  <si>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</si>
  <si>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</si>
  <si>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</si>
  <si>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</si>
  <si>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</si>
  <si>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</si>
  <si>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</si>
  <si>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</si>
  <si>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</si>
  <si>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</si>
  <si>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</si>
  <si>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</si>
  <si>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</si>
  <si>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</si>
  <si>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</si>
  <si>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</si>
  <si>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</si>
  <si>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</si>
  <si>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</si>
  <si>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</si>
  <si>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</si>
  <si>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</si>
  <si>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</si>
  <si>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</si>
  <si>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</si>
  <si>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</si>
  <si>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</si>
  <si>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</si>
  <si>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</si>
  <si>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</si>
  <si>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</si>
  <si>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</si>
  <si>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</si>
  <si>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</si>
  <si>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</si>
  <si>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</si>
  <si>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</si>
  <si>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</si>
  <si>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</si>
  <si>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</si>
  <si>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{907d3970-4596-4ccd-b35e-cfabc240b4d2}</t>
  </si>
  <si>
    <t>{00000000-0000-0000-0000-000000000000}</t>
  </si>
  <si>
    <t>/</t>
  </si>
  <si>
    <t>01</t>
  </si>
  <si>
    <t>Stavební část</t>
  </si>
  <si>
    <t>{34ae1d0b-d72a-4b99-b258-ea0d9b13c004}</t>
  </si>
  <si>
    <t>02</t>
  </si>
  <si>
    <t>Ocelová konstrukce</t>
  </si>
  <si>
    <t>{9054c3f0-0fea-4917-b98c-b0a6ad31d810}</t>
  </si>
  <si>
    <t>03</t>
  </si>
  <si>
    <t>Kanalizace a vsakovací jímka</t>
  </si>
  <si>
    <t>{36489d49-38db-4e02-82dc-76f008ea5d3c}</t>
  </si>
  <si>
    <t>05</t>
  </si>
  <si>
    <t>Elektročást</t>
  </si>
  <si>
    <t>{9ec13aea-819a-4271-aebc-9f20aed9641c}</t>
  </si>
  <si>
    <t>06</t>
  </si>
  <si>
    <t>Vzduchotechnika</t>
  </si>
  <si>
    <t>{357b31c7-715f-4149-a25f-2f67195bf494}</t>
  </si>
  <si>
    <t>07</t>
  </si>
  <si>
    <t>Zpevněné plochy</t>
  </si>
  <si>
    <t>{45012a96-c1c5-4186-89d2-6259fd89bbe0}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</si>
  <si>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</si>
  <si>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</si>
  <si>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</si>
  <si>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</si>
  <si>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</si>
  <si>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</si>
  <si>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</si>
  <si>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</si>
  <si>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</si>
  <si>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</si>
  <si>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</si>
  <si>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</si>
  <si>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</si>
  <si>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</si>
  <si>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</si>
  <si>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</si>
  <si>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</si>
  <si>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</si>
  <si>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</si>
  <si>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</si>
  <si>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</si>
  <si>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</si>
  <si>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</si>
  <si>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</si>
  <si>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</si>
  <si>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</si>
  <si>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</si>
  <si>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</si>
  <si>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</si>
  <si>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</si>
  <si>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</si>
  <si>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</si>
  <si>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</si>
  <si>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</si>
  <si>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</si>
  <si>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</si>
  <si>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</si>
  <si>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</si>
  <si>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</si>
  <si>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</si>
  <si>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</si>
  <si>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</si>
  <si>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</si>
  <si>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</si>
  <si>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</si>
  <si>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</si>
  <si>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</si>
  <si>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</si>
  <si>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</si>
  <si>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</si>
  <si>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</si>
  <si>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</si>
  <si>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</si>
  <si>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</si>
  <si>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</si>
  <si>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</si>
  <si>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</si>
  <si>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</si>
  <si>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</si>
  <si>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</si>
  <si>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</si>
  <si>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</si>
  <si>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</si>
  <si>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</si>
  <si>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</si>
  <si>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</si>
  <si>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</si>
  <si>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132201401</t>
  </si>
  <si>
    <t>Hloubená vykopávka pod základy v hornině tř. 3</t>
  </si>
  <si>
    <t>m3</t>
  </si>
  <si>
    <t>4</t>
  </si>
  <si>
    <t>-384693416</t>
  </si>
  <si>
    <t>153851932K00</t>
  </si>
  <si>
    <t>Vybourání ztužující ocelová táhla D do 28 mm</t>
  </si>
  <si>
    <t>m</t>
  </si>
  <si>
    <t>69598721</t>
  </si>
  <si>
    <t>3</t>
  </si>
  <si>
    <t>161101601</t>
  </si>
  <si>
    <t>Vytažení výkopku těženého z prostoru pod základy z hl do 2 m v hornině tř. 1 až 4</t>
  </si>
  <si>
    <t>-34059545</t>
  </si>
  <si>
    <t>162201102</t>
  </si>
  <si>
    <t>Vodorovné přemístění do 50 m výkopku/sypaniny z horniny tř. 1 až 4</t>
  </si>
  <si>
    <t>1433531879</t>
  </si>
  <si>
    <t>5</t>
  </si>
  <si>
    <t>162701105</t>
  </si>
  <si>
    <t>Vodorovné přemístění do 10000 m výkopku/sypaniny z horniny tř. 1 až 4</t>
  </si>
  <si>
    <t>-408132448</t>
  </si>
  <si>
    <t>6</t>
  </si>
  <si>
    <t>171201201</t>
  </si>
  <si>
    <t>Uložení sypaniny na skládky</t>
  </si>
  <si>
    <t>680584894</t>
  </si>
  <si>
    <t>7</t>
  </si>
  <si>
    <t>171201211</t>
  </si>
  <si>
    <t>Poplatek za uložení odpadu ze sypaniny na skládce (skládkovné)</t>
  </si>
  <si>
    <t>t</t>
  </si>
  <si>
    <t>1933813480</t>
  </si>
  <si>
    <t>8</t>
  </si>
  <si>
    <t>273351215</t>
  </si>
  <si>
    <t>Zřízení bednění stěn základových desek</t>
  </si>
  <si>
    <t>m2</t>
  </si>
  <si>
    <t>-1700816549</t>
  </si>
  <si>
    <t>9</t>
  </si>
  <si>
    <t>273351216</t>
  </si>
  <si>
    <t>Odstranění bednění stěn základových desek</t>
  </si>
  <si>
    <t>-836722775</t>
  </si>
  <si>
    <t>10</t>
  </si>
  <si>
    <t>279113132</t>
  </si>
  <si>
    <t>Základová zeď tl do 200 mm z tvárnic ztraceného bednění včetně výplně z betonu tř. C 16/20</t>
  </si>
  <si>
    <t>1729529973</t>
  </si>
  <si>
    <t>11</t>
  </si>
  <si>
    <t>311272323</t>
  </si>
  <si>
    <t>Zdivo nosné tl 300 mm z pórobetonových přesných hladkých tvárnic Ytong hmotnosti 500 kg/m3</t>
  </si>
  <si>
    <t>-1890023891</t>
  </si>
  <si>
    <t>12</t>
  </si>
  <si>
    <t>317941121</t>
  </si>
  <si>
    <t>Osazování ocelových válcovaných nosníků na zdivu I, IE, U, UE nebo L do č 12</t>
  </si>
  <si>
    <t>1462708500</t>
  </si>
  <si>
    <t>13</t>
  </si>
  <si>
    <t>M</t>
  </si>
  <si>
    <t>130107400</t>
  </si>
  <si>
    <t>ocel profilová IPE, v jakosti 11 375, h=80 mm</t>
  </si>
  <si>
    <t>1350805015</t>
  </si>
  <si>
    <t>14</t>
  </si>
  <si>
    <t>317941123</t>
  </si>
  <si>
    <t>Osazování ocelových válcovaných nosníků na zdivu I, IE, U, UE nebo L do č 22</t>
  </si>
  <si>
    <t>556371682</t>
  </si>
  <si>
    <t>130107460</t>
  </si>
  <si>
    <t>ocel profilová IPE, v jakosti 11 375, h=140 mm</t>
  </si>
  <si>
    <t>128</t>
  </si>
  <si>
    <t>-1550611683</t>
  </si>
  <si>
    <t>16</t>
  </si>
  <si>
    <t>417321414</t>
  </si>
  <si>
    <t>Ztužující pásy a věnce ze ŽB tř. C 20/25</t>
  </si>
  <si>
    <t>-284820835</t>
  </si>
  <si>
    <t>17</t>
  </si>
  <si>
    <t>417351115</t>
  </si>
  <si>
    <t>Zřízení bednění ztužujících věnců</t>
  </si>
  <si>
    <t>-2030757395</t>
  </si>
  <si>
    <t>18</t>
  </si>
  <si>
    <t>417351116</t>
  </si>
  <si>
    <t>Odstranění bednění ztužujících věnců</t>
  </si>
  <si>
    <t>-129716449</t>
  </si>
  <si>
    <t>19</t>
  </si>
  <si>
    <t>417361821</t>
  </si>
  <si>
    <t>Výztuž ztužujících pásů a věnců betonářskou ocelí 10 505</t>
  </si>
  <si>
    <t>2053203383</t>
  </si>
  <si>
    <t>20</t>
  </si>
  <si>
    <t>451577777</t>
  </si>
  <si>
    <t>Podklad nebo lože pod dlažbu vodorovný nebo do sklonu 1:5 z kameniva těženého tl do 100 mm</t>
  </si>
  <si>
    <t>1790811598</t>
  </si>
  <si>
    <t>564751111</t>
  </si>
  <si>
    <t>Podklad z kameniva hrubého drceného vel. 32-63 mm tl 150 mm</t>
  </si>
  <si>
    <t>-933085424</t>
  </si>
  <si>
    <t>22</t>
  </si>
  <si>
    <t>564761111</t>
  </si>
  <si>
    <t>Podklad z kameniva hrubého drceného vel. 32-63 mm tl 200 mm</t>
  </si>
  <si>
    <t>1968831832</t>
  </si>
  <si>
    <t>23</t>
  </si>
  <si>
    <t>564811111</t>
  </si>
  <si>
    <t>Podklad ze štěrkodrtě ŠD tl 50 mm</t>
  </si>
  <si>
    <t>-891005367</t>
  </si>
  <si>
    <t>24</t>
  </si>
  <si>
    <t>564831111</t>
  </si>
  <si>
    <t>Podklad ze štěrkodrtě ŠD tl 100 mm</t>
  </si>
  <si>
    <t>1591581763</t>
  </si>
  <si>
    <t>25</t>
  </si>
  <si>
    <t>596212322</t>
  </si>
  <si>
    <t>Kladení zámkové dlažby pozemních komunikací tl 100 mm skupiny B pl do 300 m2</t>
  </si>
  <si>
    <t>-1855498250</t>
  </si>
  <si>
    <t>26</t>
  </si>
  <si>
    <t>592452200</t>
  </si>
  <si>
    <t>dlažba zámková IČKO přírodní 19,6x16,1x10 cm</t>
  </si>
  <si>
    <t>146784576</t>
  </si>
  <si>
    <t>27</t>
  </si>
  <si>
    <t>612321121</t>
  </si>
  <si>
    <t>Vápenocementová omítka hladká jednovrstvá vnitřních stěn nanášená ručně</t>
  </si>
  <si>
    <t>1276305190</t>
  </si>
  <si>
    <t>28</t>
  </si>
  <si>
    <t>612325302</t>
  </si>
  <si>
    <t>Vápenocementová štuková omítka ostění nebo nadpraží</t>
  </si>
  <si>
    <t>962652235</t>
  </si>
  <si>
    <t>29</t>
  </si>
  <si>
    <t>622211011</t>
  </si>
  <si>
    <t>Montáž kontaktního zateplení vnějších stěn z polystyrénových desek tl do 80 mm</t>
  </si>
  <si>
    <t>1604441293</t>
  </si>
  <si>
    <t>30</t>
  </si>
  <si>
    <t>283764210</t>
  </si>
  <si>
    <t>deska z extrudovaného polystyrénu XPS 80 mm</t>
  </si>
  <si>
    <t>-483764133</t>
  </si>
  <si>
    <t>31</t>
  </si>
  <si>
    <t>622211041</t>
  </si>
  <si>
    <t>Montáž kontaktního zateplení vnějších stěn z polystyrénových desek tl do 200 mm</t>
  </si>
  <si>
    <t>-485366920</t>
  </si>
  <si>
    <t>32</t>
  </si>
  <si>
    <t>283764220</t>
  </si>
  <si>
    <t>deska z extrudovaného polystyrénu XPS 200 mm</t>
  </si>
  <si>
    <t>1302157069</t>
  </si>
  <si>
    <t>33</t>
  </si>
  <si>
    <t>622321141</t>
  </si>
  <si>
    <t>Vápenocementová omítka štuková dvouvrstvá vnějších stěn nanášená ručně</t>
  </si>
  <si>
    <t>1705878703</t>
  </si>
  <si>
    <t>34</t>
  </si>
  <si>
    <t>622335202</t>
  </si>
  <si>
    <t>Oprava cementové škrábané omítky vnějších stěn v rozsahu do 30%</t>
  </si>
  <si>
    <t>-209170522</t>
  </si>
  <si>
    <t>35</t>
  </si>
  <si>
    <t>622511111</t>
  </si>
  <si>
    <t>Tenkovrstvá akrylátová mozaiková střednězrnná omítka včetně penetrace vnějších stěn</t>
  </si>
  <si>
    <t>1791047458</t>
  </si>
  <si>
    <t>36</t>
  </si>
  <si>
    <t>631311137</t>
  </si>
  <si>
    <t>Mazanina tl do 240 mm z betonu prostého bez zvýšených nároků na prostředí tř. C 30/37</t>
  </si>
  <si>
    <t>1143738021</t>
  </si>
  <si>
    <t>37</t>
  </si>
  <si>
    <t>631319203</t>
  </si>
  <si>
    <t>Příplatek k mazaninám za přidání ocelových vláken (drátkobeton) pro objemové vyztužení 25 kg/m3</t>
  </si>
  <si>
    <t>-322401531</t>
  </si>
  <si>
    <t>38</t>
  </si>
  <si>
    <t>635111242K00</t>
  </si>
  <si>
    <t>Násyp pod podlahy z hrubého kameniva se zhutněním</t>
  </si>
  <si>
    <t>662837577</t>
  </si>
  <si>
    <t>39</t>
  </si>
  <si>
    <t>941111121</t>
  </si>
  <si>
    <t>Montáž lešení řadového trubkového lehkého s podlahami zatížení do 200 kg/m2 š do 1,2 m v do 10 m</t>
  </si>
  <si>
    <t>2044450173</t>
  </si>
  <si>
    <t>40</t>
  </si>
  <si>
    <t>941111221</t>
  </si>
  <si>
    <t>Příplatek k lešení řadovému trubkovému lehkému s podlahami š 1,2 m v 10 m za první a ZKD den použití</t>
  </si>
  <si>
    <t>305834324</t>
  </si>
  <si>
    <t>41</t>
  </si>
  <si>
    <t>941111821</t>
  </si>
  <si>
    <t>Demontáž lešení řadového trubkového lehkého s podlahami zatížení do 200 kg/m2 š do 1,2 m v do 10 m</t>
  </si>
  <si>
    <t>-811588324</t>
  </si>
  <si>
    <t>42</t>
  </si>
  <si>
    <t>962032231</t>
  </si>
  <si>
    <t>Bourání zdiva z cihel pálených nebo vápenopískových na MV nebo MVC přes 1 m3</t>
  </si>
  <si>
    <t>1007918989</t>
  </si>
  <si>
    <t>43</t>
  </si>
  <si>
    <t>963031439</t>
  </si>
  <si>
    <t>Bourání cihelných kleneb na MV nebo MVC tl do 450 mm</t>
  </si>
  <si>
    <t>-174970796</t>
  </si>
  <si>
    <t>44</t>
  </si>
  <si>
    <t>964035111</t>
  </si>
  <si>
    <t>Bourání cihelných klenbových pásů jakéhokoliv průřezu</t>
  </si>
  <si>
    <t>429606281</t>
  </si>
  <si>
    <t>45</t>
  </si>
  <si>
    <t>965042141</t>
  </si>
  <si>
    <t>Bourání podkladů pod dlažby nebo mazanin betonových nebo z litého asfaltu tl do 100 mm pl přes 4 m2</t>
  </si>
  <si>
    <t>1642589890</t>
  </si>
  <si>
    <t>46</t>
  </si>
  <si>
    <t>968062558</t>
  </si>
  <si>
    <t>Vybourání dřevěných vrat pl do 5 m2</t>
  </si>
  <si>
    <t>-303269943</t>
  </si>
  <si>
    <t>47</t>
  </si>
  <si>
    <t>971033561</t>
  </si>
  <si>
    <t>Vybourání otvorů ve zdivu cihelném pl do 1 m2 na MVC nebo MV tl do 600 mm</t>
  </si>
  <si>
    <t>-850970291</t>
  </si>
  <si>
    <t>48</t>
  </si>
  <si>
    <t>974031664</t>
  </si>
  <si>
    <t>Vysekání rýh ve zdivu cihelném pro vtahování nosníků hl do 150 mm v do 150 mm</t>
  </si>
  <si>
    <t>-609592866</t>
  </si>
  <si>
    <t>49</t>
  </si>
  <si>
    <t>976072321K00</t>
  </si>
  <si>
    <t>Vybourání ventilátoru ze zdiva cihelného</t>
  </si>
  <si>
    <t>kus</t>
  </si>
  <si>
    <t>-557139160</t>
  </si>
  <si>
    <t>50</t>
  </si>
  <si>
    <t>230120122</t>
  </si>
  <si>
    <t>Odkrytí, zakrytí trubních kanálů betonové desky, šířky do 800 mm</t>
  </si>
  <si>
    <t>-825555837</t>
  </si>
  <si>
    <t>51</t>
  </si>
  <si>
    <t>5921343DB</t>
  </si>
  <si>
    <t>deska krycí betonová 70x100x6 cm</t>
  </si>
  <si>
    <t>-1368337911</t>
  </si>
  <si>
    <t>52</t>
  </si>
  <si>
    <t>997013801</t>
  </si>
  <si>
    <t>Poplatek za uložení stavebního betonového odpadu na skládce (skládkovné) - vlastní doprava investora</t>
  </si>
  <si>
    <t>1559173567</t>
  </si>
  <si>
    <t>53</t>
  </si>
  <si>
    <t>997013803</t>
  </si>
  <si>
    <t>Poplatek za uložení stavebního odpadu z keramických materiálů na skládce (skládkovné) - vlastní doprava investora</t>
  </si>
  <si>
    <t>-454085131</t>
  </si>
  <si>
    <t>54</t>
  </si>
  <si>
    <t>998011002</t>
  </si>
  <si>
    <t>Přesun hmot pro budovy zděné v do 12 m</t>
  </si>
  <si>
    <t>-1881946800</t>
  </si>
  <si>
    <t>55</t>
  </si>
  <si>
    <t>741420001K00</t>
  </si>
  <si>
    <t>Hromosvodné vedení D+M</t>
  </si>
  <si>
    <t>-1047484758</t>
  </si>
  <si>
    <t>56</t>
  </si>
  <si>
    <t>741420901K00</t>
  </si>
  <si>
    <t>Demontáž drát nebo lano hromosvodné</t>
  </si>
  <si>
    <t>-1093751495</t>
  </si>
  <si>
    <t>57</t>
  </si>
  <si>
    <t>762331812</t>
  </si>
  <si>
    <t>Demontáž vázaných kcí krovů z hranolů průřezové plochy do 224 cm2</t>
  </si>
  <si>
    <t>2045169557</t>
  </si>
  <si>
    <t>58</t>
  </si>
  <si>
    <t>762331813</t>
  </si>
  <si>
    <t>Demontáž vázaných kcí krovů z hranolů průřezové plochy do 288 cm2</t>
  </si>
  <si>
    <t>1077182107</t>
  </si>
  <si>
    <t>59</t>
  </si>
  <si>
    <t>762341811</t>
  </si>
  <si>
    <t>Demontáž bednění střech z prken</t>
  </si>
  <si>
    <t>491043357</t>
  </si>
  <si>
    <t>60</t>
  </si>
  <si>
    <t>762342811</t>
  </si>
  <si>
    <t>Demontáž laťování střech z latí osové vzdálenosti do 0,22 m</t>
  </si>
  <si>
    <t>-318917354</t>
  </si>
  <si>
    <t>61</t>
  </si>
  <si>
    <t>762343953K00</t>
  </si>
  <si>
    <t>Zabednění otvorů z desek měkkých plochy jednotlivě do 8 m2</t>
  </si>
  <si>
    <t>-973488523</t>
  </si>
  <si>
    <t>62</t>
  </si>
  <si>
    <t>605151210</t>
  </si>
  <si>
    <t>řezivo jehličnaté boční prkno jakost I.-II. 4 - 6 cm</t>
  </si>
  <si>
    <t>-1574739284</t>
  </si>
  <si>
    <t>63</t>
  </si>
  <si>
    <t>998762202</t>
  </si>
  <si>
    <t>Přesun hmot procentní pro kce tesařské v objektech v do 12 m</t>
  </si>
  <si>
    <t>%</t>
  </si>
  <si>
    <t>821018768</t>
  </si>
  <si>
    <t>64</t>
  </si>
  <si>
    <t>764004801</t>
  </si>
  <si>
    <t>Demontáž podokapního žlabu do suti</t>
  </si>
  <si>
    <t>-1702048489</t>
  </si>
  <si>
    <t>65</t>
  </si>
  <si>
    <t>764004861</t>
  </si>
  <si>
    <t>Demontáž svodu do suti</t>
  </si>
  <si>
    <t>646824317</t>
  </si>
  <si>
    <t>66</t>
  </si>
  <si>
    <t>764212634</t>
  </si>
  <si>
    <t>Oplechování štítu závětrnou lištou z Pz s povrchovou úpravou rš 330 mm</t>
  </si>
  <si>
    <t>-910931242</t>
  </si>
  <si>
    <t>67</t>
  </si>
  <si>
    <t>764212662</t>
  </si>
  <si>
    <t>Oplechování rovné okapové hrany z Pz s povrchovou úpravou rš 200 mm</t>
  </si>
  <si>
    <t>-703468840</t>
  </si>
  <si>
    <t>68</t>
  </si>
  <si>
    <t>764212663</t>
  </si>
  <si>
    <t>Oplechování rovné okapové hrany z Pz s povrchovou úpravou rš 250 mm</t>
  </si>
  <si>
    <t>-157263229</t>
  </si>
  <si>
    <t>69</t>
  </si>
  <si>
    <t>764214606</t>
  </si>
  <si>
    <t>Oplechování horních ploch a atik bez rohů z Pz s povrch úpravou mechanicky kotvené rš 500 mm</t>
  </si>
  <si>
    <t>-1992368603</t>
  </si>
  <si>
    <t>70</t>
  </si>
  <si>
    <t>764214607</t>
  </si>
  <si>
    <t>Oplechování horních ploch a atik bez rohů z Pz s povrch úpravou mechanicky kotvené rš 670 mm</t>
  </si>
  <si>
    <t>-2087995582</t>
  </si>
  <si>
    <t>71</t>
  </si>
  <si>
    <t>764216643</t>
  </si>
  <si>
    <t>Oplechování rovných parapetů celoplošně lepené z Pz s povrchovou úpravou rš 250 mm</t>
  </si>
  <si>
    <t>507502708</t>
  </si>
  <si>
    <t>72</t>
  </si>
  <si>
    <t>764311605</t>
  </si>
  <si>
    <t xml:space="preserve">Lemování rovných zdí střech s krytinou prejzovou nebo vlnitou  z Pz s povrchovou úpravou rš 400 mm</t>
  </si>
  <si>
    <t>464954955</t>
  </si>
  <si>
    <t>73</t>
  </si>
  <si>
    <t>764312614</t>
  </si>
  <si>
    <t>Spodní lemování rovných zdí z Pz s povrchovou úpravou rš 330 mm</t>
  </si>
  <si>
    <t>53314732</t>
  </si>
  <si>
    <t>74</t>
  </si>
  <si>
    <t>764511602</t>
  </si>
  <si>
    <t>Žlab podokapní půlkruhový z Pz s povrchovou úpravou rš 330 mm</t>
  </si>
  <si>
    <t>-1516857845</t>
  </si>
  <si>
    <t>75</t>
  </si>
  <si>
    <t>764511643</t>
  </si>
  <si>
    <t>Kotlík oválný (trychtýřový) pro podokapní žlaby z Pz s povrchovou úpravou 330/120 mm</t>
  </si>
  <si>
    <t>-888447722</t>
  </si>
  <si>
    <t>76</t>
  </si>
  <si>
    <t>764518623</t>
  </si>
  <si>
    <t>Svody kruhové včetně objímek, kolen, odskoků z Pz s povrchovou úpravou průměru 120 mm</t>
  </si>
  <si>
    <t>1974129679</t>
  </si>
  <si>
    <t>77</t>
  </si>
  <si>
    <t>998764202</t>
  </si>
  <si>
    <t>Přesun hmot procentní pro konstrukce klempířské v objektech v do 12 m</t>
  </si>
  <si>
    <t>-1542979051</t>
  </si>
  <si>
    <t>78</t>
  </si>
  <si>
    <t>766622115</t>
  </si>
  <si>
    <t>Montáž plastových oken plochy přes 1 m2 pevných výšky do 1,5 m s rámem do zdiva</t>
  </si>
  <si>
    <t>-2147308838</t>
  </si>
  <si>
    <t>79</t>
  </si>
  <si>
    <t>611400020</t>
  </si>
  <si>
    <t>okno plastové pevné zasklení 100 x 100 cm</t>
  </si>
  <si>
    <t>-1935921734</t>
  </si>
  <si>
    <t>80</t>
  </si>
  <si>
    <t>766622131</t>
  </si>
  <si>
    <t>Montáž plastových oken plochy přes 1 m2 otevíravých výšky do 1,5 m s rámem do zdiva</t>
  </si>
  <si>
    <t>1718967606</t>
  </si>
  <si>
    <t>81</t>
  </si>
  <si>
    <t>611306780</t>
  </si>
  <si>
    <t>okno jednokřídlové sklápěcí S1J- jazýčkový uzávěr (O1J P,L) 100x100 cm</t>
  </si>
  <si>
    <t>1183128236</t>
  </si>
  <si>
    <t>82</t>
  </si>
  <si>
    <t>766691917</t>
  </si>
  <si>
    <t>Vyvěšení nebo zavěšení dřevěných křídel vrat pl do 4 m2</t>
  </si>
  <si>
    <t>1216995582</t>
  </si>
  <si>
    <t>83</t>
  </si>
  <si>
    <t>998766202</t>
  </si>
  <si>
    <t>Přesun hmot procentní pro konstrukce truhlářské v objektech v do 12 m</t>
  </si>
  <si>
    <t>-1159642008</t>
  </si>
  <si>
    <t>84</t>
  </si>
  <si>
    <t>767392801</t>
  </si>
  <si>
    <t>Demontáž krytin střech z plechů nýtovaných</t>
  </si>
  <si>
    <t>-1967946719</t>
  </si>
  <si>
    <t>85</t>
  </si>
  <si>
    <t>767531121</t>
  </si>
  <si>
    <t>Osazení zapuštěného rámu z L profilů</t>
  </si>
  <si>
    <t>2145000885</t>
  </si>
  <si>
    <t>86</t>
  </si>
  <si>
    <t>154111400</t>
  </si>
  <si>
    <t>profil ocel L ohýbaný rovnoramenný 60x40x5 mm</t>
  </si>
  <si>
    <t>1359171045</t>
  </si>
  <si>
    <t>87</t>
  </si>
  <si>
    <t>767651112</t>
  </si>
  <si>
    <t>Montáž vrat garážových sekčních zajížděcích pod strop plochy do 9 m2</t>
  </si>
  <si>
    <t>455969339</t>
  </si>
  <si>
    <t>88</t>
  </si>
  <si>
    <t>553458N01</t>
  </si>
  <si>
    <t>vrata garážová sekční 2500 x 3500</t>
  </si>
  <si>
    <t>-1305318501</t>
  </si>
  <si>
    <t>89</t>
  </si>
  <si>
    <t>553458N02</t>
  </si>
  <si>
    <t>vrata garážová sekční 2500 x 3500 s dveřmi</t>
  </si>
  <si>
    <t>1775975347</t>
  </si>
  <si>
    <t>90</t>
  </si>
  <si>
    <t>767651113</t>
  </si>
  <si>
    <t>Montáž vrat garážových sekčních zajížděcích pod strop plochy do 13 m2</t>
  </si>
  <si>
    <t>-1412012665</t>
  </si>
  <si>
    <t>91</t>
  </si>
  <si>
    <t>553458N04</t>
  </si>
  <si>
    <t>vrata garážová sekční 2550 x 3500 s dveřmi</t>
  </si>
  <si>
    <t>1129368270</t>
  </si>
  <si>
    <t>92</t>
  </si>
  <si>
    <t>998767202</t>
  </si>
  <si>
    <t>Přesun hmot procentní pro zámečnické konstrukce v objektech v do 12 m</t>
  </si>
  <si>
    <t>-1508046929</t>
  </si>
  <si>
    <t>93</t>
  </si>
  <si>
    <t>783823135</t>
  </si>
  <si>
    <t>Penetrační silikonový nátěr hladkých, tenkovrstvých zrnitých nebo štukových omítek</t>
  </si>
  <si>
    <t>1227090883</t>
  </si>
  <si>
    <t>94</t>
  </si>
  <si>
    <t>783827425</t>
  </si>
  <si>
    <t>Krycí dvojnásobný silikonový nátěr omítek stupně členitosti 1 a 2</t>
  </si>
  <si>
    <t>691467440</t>
  </si>
  <si>
    <t>95</t>
  </si>
  <si>
    <t>784312005</t>
  </si>
  <si>
    <t>Jednonásobné bílé vápenné malby v místnostech výšky přes 5,00 m</t>
  </si>
  <si>
    <t>-1201504610</t>
  </si>
  <si>
    <t>VP - Vícepráce</t>
  </si>
  <si>
    <t>PN</t>
  </si>
  <si>
    <t>02 - Ocelová konstrukce</t>
  </si>
  <si>
    <t>dle výběrového řízení</t>
  </si>
  <si>
    <t xml:space="preserve">3 -  Svislé a kompletní konstrukce</t>
  </si>
  <si>
    <t xml:space="preserve">4 -  Vodorovné konstrukce</t>
  </si>
  <si>
    <t xml:space="preserve">9 -  Ostatní konstrukce a práce, bourání</t>
  </si>
  <si>
    <t xml:space="preserve">998 -  Přesun hmot</t>
  </si>
  <si>
    <t xml:space="preserve">789 -  Povrchové úpravy ocelových konstrukcí a technologických zařízení</t>
  </si>
  <si>
    <t>Mimostav. doprava</t>
  </si>
  <si>
    <t>Ostatní</t>
  </si>
  <si>
    <t>337171311</t>
  </si>
  <si>
    <t>Montáž nosné ocelové kce skladovací haly v do 12 m rozpětí vazníků do 12 m</t>
  </si>
  <si>
    <t>-1385071249</t>
  </si>
  <si>
    <t>ZP</t>
  </si>
  <si>
    <t>Zpracování dílců ve výrobně vč.výrobní dokumentace</t>
  </si>
  <si>
    <t>kg</t>
  </si>
  <si>
    <t>-1969875557</t>
  </si>
  <si>
    <t>130100220</t>
  </si>
  <si>
    <t>tyč ocelová kruhová, v jakosti 11 375 D 70 mm</t>
  </si>
  <si>
    <t>1123170616</t>
  </si>
  <si>
    <t>130100225R00</t>
  </si>
  <si>
    <t>vaznice Z 142/15</t>
  </si>
  <si>
    <t>1439718035</t>
  </si>
  <si>
    <t>130107540</t>
  </si>
  <si>
    <t>ocel profilová IPE, v jakosti 11 375, h=220 mm</t>
  </si>
  <si>
    <t>-1438737754</t>
  </si>
  <si>
    <t>SP</t>
  </si>
  <si>
    <t>Spojovací materiál</t>
  </si>
  <si>
    <t>kpl</t>
  </si>
  <si>
    <t>-1180142421</t>
  </si>
  <si>
    <t>342151112</t>
  </si>
  <si>
    <t>Montáž opláštění stěn ocelových kcí ze sendvičových panelů šroubovaných budov v do 12 m</t>
  </si>
  <si>
    <t>-1837314452</t>
  </si>
  <si>
    <t>PUR 01</t>
  </si>
  <si>
    <t>Sendvičový stěnový panel tl.100 mm vč.spojoacího materiálu</t>
  </si>
  <si>
    <t>-766580349</t>
  </si>
  <si>
    <t>444151112</t>
  </si>
  <si>
    <t>Montáž krytiny ocelových střech ze sendvičových panelů šroubovaných budov v do 12 m</t>
  </si>
  <si>
    <t>1024964470</t>
  </si>
  <si>
    <t>PUR 0</t>
  </si>
  <si>
    <t>Sendvičový střešní panel tl.160 mm vč.spojovacího materiálu, panel střešního pláště - sendvičový panel celkové tl. 160mm - s trapézovou vlnou v. 60 mm (panel 100 + vlna 60)</t>
  </si>
  <si>
    <t>1849922770</t>
  </si>
  <si>
    <t>944411111</t>
  </si>
  <si>
    <t>Montáž záchytné sítě třídy A</t>
  </si>
  <si>
    <t>-1104590000</t>
  </si>
  <si>
    <t>944411211</t>
  </si>
  <si>
    <t>Příplatek k záchytné síti třídy A za první a ZKD den použití</t>
  </si>
  <si>
    <t>1581977505</t>
  </si>
  <si>
    <t>944411811</t>
  </si>
  <si>
    <t>Demontáž záchytné sítě typu A</t>
  </si>
  <si>
    <t>-1436271090</t>
  </si>
  <si>
    <t>945421110</t>
  </si>
  <si>
    <t>Hydraulická zvedací plošina na automobilovém podvozku výška zdvihu do 18 m včetně obsluhy</t>
  </si>
  <si>
    <t>hod</t>
  </si>
  <si>
    <t>-205128434</t>
  </si>
  <si>
    <t>998014211</t>
  </si>
  <si>
    <t>Přesun hmot pro budovy jednopodlažní z kovových dílců</t>
  </si>
  <si>
    <t>640523012</t>
  </si>
  <si>
    <t>789124220</t>
  </si>
  <si>
    <t>Oprášení ocelových konstrukcí třídy IV</t>
  </si>
  <si>
    <t>2039364848</t>
  </si>
  <si>
    <t>789324110</t>
  </si>
  <si>
    <t>Zhotovení nátěru ocelových konstrukcí třídy IV 1složkového základního a mezivrstvy tl do 40 µm</t>
  </si>
  <si>
    <t>2029873581</t>
  </si>
  <si>
    <t>246215110</t>
  </si>
  <si>
    <t>barva syntetická šedá 0110 S 2000</t>
  </si>
  <si>
    <t>1303467398</t>
  </si>
  <si>
    <t>246216850</t>
  </si>
  <si>
    <t>email syntetický univerzální</t>
  </si>
  <si>
    <t>2080270979</t>
  </si>
  <si>
    <t>246420120</t>
  </si>
  <si>
    <t>ředidlo do nátěrových hmot syntetických ke stříkání S 6001</t>
  </si>
  <si>
    <t>-447294990</t>
  </si>
  <si>
    <t>789324120</t>
  </si>
  <si>
    <t>Zhotovení nátěru ocelových konstrukcí třídy IV 1složkového vrchního tl do 40 µm</t>
  </si>
  <si>
    <t>-598122227</t>
  </si>
  <si>
    <t>-420907424</t>
  </si>
  <si>
    <t>-290614276</t>
  </si>
  <si>
    <t>03 - Kanalizace a vsakovací jímka</t>
  </si>
  <si>
    <t xml:space="preserve">    1 -  Zemní práce</t>
  </si>
  <si>
    <t xml:space="preserve">    2 -  Zakládání</t>
  </si>
  <si>
    <t xml:space="preserve">    8 -  Trubní vedení</t>
  </si>
  <si>
    <t xml:space="preserve">    998 -  Přesun hmot</t>
  </si>
  <si>
    <t xml:space="preserve">    721 - Zdravotechnika - vnitřní kanalizace</t>
  </si>
  <si>
    <t>131201202</t>
  </si>
  <si>
    <t>Hloubení jam zapažených v hornině tř. 3 objemu do 1000 m3</t>
  </si>
  <si>
    <t>-875807047</t>
  </si>
  <si>
    <t>131201209</t>
  </si>
  <si>
    <t>Příplatek za lepivost u hloubení jam zapažených v hornině tř. 3</t>
  </si>
  <si>
    <t>-864280567</t>
  </si>
  <si>
    <t>132212101</t>
  </si>
  <si>
    <t>Hloubení rýh š do 600 mm ručním nebo pneum nářadím v soudržných horninách tř. 3</t>
  </si>
  <si>
    <t>1285585733</t>
  </si>
  <si>
    <t>132212109</t>
  </si>
  <si>
    <t>Příplatek za lepivost u hloubení rýh š do 600 mm ručním nebo pneum nářadím v hornině tř. 3</t>
  </si>
  <si>
    <t>525420656</t>
  </si>
  <si>
    <t>1902508504</t>
  </si>
  <si>
    <t>521639452</t>
  </si>
  <si>
    <t>-1412907106</t>
  </si>
  <si>
    <t>174101101</t>
  </si>
  <si>
    <t>Zásyp jam, šachet rýh nebo kolem objektů sypaninou se zhutněním</t>
  </si>
  <si>
    <t>-25719480</t>
  </si>
  <si>
    <t>583439300</t>
  </si>
  <si>
    <t>kamenivo drcené hrubé (Pohled) frakce 16-32</t>
  </si>
  <si>
    <t>1764641666</t>
  </si>
  <si>
    <t>212752212</t>
  </si>
  <si>
    <t>Trativod z drenážních trubek plastových flexibilních D do 100 mm včetně lože otevřený výkop</t>
  </si>
  <si>
    <t>1922532871</t>
  </si>
  <si>
    <t>212752314</t>
  </si>
  <si>
    <t>Trativod z drenážních trubek plastových tuhých DN 250 mm včetně lože otevřený výkop</t>
  </si>
  <si>
    <t>268551929</t>
  </si>
  <si>
    <t>451573111</t>
  </si>
  <si>
    <t>Lože pod potrubí otevřený výkop ze štěrkopísku</t>
  </si>
  <si>
    <t>1984724175</t>
  </si>
  <si>
    <t>871275221</t>
  </si>
  <si>
    <t>Kanalizační potrubí z tvrdého PVC-systém KG tuhost třídy SN8 DN125</t>
  </si>
  <si>
    <t>40624858</t>
  </si>
  <si>
    <t>871315221</t>
  </si>
  <si>
    <t>Kanalizační potrubí z tvrdého PVC-systém KG tuhost třídy SN8 DN150</t>
  </si>
  <si>
    <t>936410267</t>
  </si>
  <si>
    <t>892351111</t>
  </si>
  <si>
    <t>Tlaková zkouška vodou potrubí DN 150 nebo 200</t>
  </si>
  <si>
    <t>930482038</t>
  </si>
  <si>
    <t>894812318</t>
  </si>
  <si>
    <t>Revizní a čistící šachta z PP typ DN 600/200 šachtové dno s přítokem tvaru X</t>
  </si>
  <si>
    <t>2097790218</t>
  </si>
  <si>
    <t>894812332</t>
  </si>
  <si>
    <t>Revizní a čistící šachta z PP DN 600 šachtová roura korugovaná světlé hloubky 2000 mm</t>
  </si>
  <si>
    <t>-819742211</t>
  </si>
  <si>
    <t>894812339</t>
  </si>
  <si>
    <t>Příplatek k rourám revizní a čistící šachty z PP DN 600 za uříznutí šachtové roury</t>
  </si>
  <si>
    <t>1531139664</t>
  </si>
  <si>
    <t>894812363</t>
  </si>
  <si>
    <t>Revizní a čistící šachta z PP DN 600 poklop litinový do 25 t s betonovým prstencem a adaptérem</t>
  </si>
  <si>
    <t>-1606022566</t>
  </si>
  <si>
    <t>895971223</t>
  </si>
  <si>
    <t>Zasakovací box z PP bez revize pro retenci s regulací odtoku dvouřadová galerie objemu do 20 m3</t>
  </si>
  <si>
    <t>soubor</t>
  </si>
  <si>
    <t>-1732472031</t>
  </si>
  <si>
    <t>998276101</t>
  </si>
  <si>
    <t>Přesun hmot pro trubní vedení z trub z plastických hmot otevřený výkop</t>
  </si>
  <si>
    <t>326676383</t>
  </si>
  <si>
    <t>721242116</t>
  </si>
  <si>
    <t>Lapač střešních splavenin z PP se zápachovou klapkou a lapacím košem DN 125</t>
  </si>
  <si>
    <t>-1800534083</t>
  </si>
  <si>
    <t>05 - Elektročást</t>
  </si>
  <si>
    <t xml:space="preserve">M21 -  Elektromontáže</t>
  </si>
  <si>
    <t xml:space="preserve">100 -  Materiály</t>
  </si>
  <si>
    <t xml:space="preserve">110 -  Dodávky zařízení (specifikace)</t>
  </si>
  <si>
    <t xml:space="preserve">200 -  Práce v HZS</t>
  </si>
  <si>
    <t>210 10-0258.R00</t>
  </si>
  <si>
    <t>Ukončení celoplast. kabelů zákl./pás.do 5x4 mm2</t>
  </si>
  <si>
    <t>-2037676432</t>
  </si>
  <si>
    <t>210 11-0045.R00</t>
  </si>
  <si>
    <t>Spínač na povrch střídavý, řazení 6</t>
  </si>
  <si>
    <t>-42865686</t>
  </si>
  <si>
    <t>210 11-0062.R00</t>
  </si>
  <si>
    <t>Infrapasivní spínač osvětlení</t>
  </si>
  <si>
    <t>743081954</t>
  </si>
  <si>
    <t>210 11-1012.R00</t>
  </si>
  <si>
    <t>Zásuvka domovní na povrch</t>
  </si>
  <si>
    <t>-2041628009</t>
  </si>
  <si>
    <t>210 19-0121.R00</t>
  </si>
  <si>
    <t>Montáž rozvaděče do 50 kg</t>
  </si>
  <si>
    <t>582181043</t>
  </si>
  <si>
    <t>210 20-0073.R00</t>
  </si>
  <si>
    <t>Svítidlo žárovkové 60-100 W, prům.nástěnné</t>
  </si>
  <si>
    <t>57026174</t>
  </si>
  <si>
    <t>210 20-1038.R00</t>
  </si>
  <si>
    <t>Svítidlo zářivkové 2x58 W stropní</t>
  </si>
  <si>
    <t>-1424604889</t>
  </si>
  <si>
    <t>210 80-0105.R00</t>
  </si>
  <si>
    <t>Kabel CYKY J 750 V 3x1,5 mm2 do trubky</t>
  </si>
  <si>
    <t>537005073</t>
  </si>
  <si>
    <t>210 80-0106.R00</t>
  </si>
  <si>
    <t>Kabel CYKY J 750 V 3x2,5 mm2 do trubky</t>
  </si>
  <si>
    <t>372048380</t>
  </si>
  <si>
    <t>210 80-0117.R00</t>
  </si>
  <si>
    <t>Kabel CYKY J 750 V 5x2,5 mm2 do trubky</t>
  </si>
  <si>
    <t>472929722</t>
  </si>
  <si>
    <t>953 99-1111.R00</t>
  </si>
  <si>
    <t>Trubka instalační PVC do 32mm2</t>
  </si>
  <si>
    <t>-40868316</t>
  </si>
  <si>
    <t>341-11030.1</t>
  </si>
  <si>
    <t>Kabel silový s Cu jádrem 750 V CYKY J 3 x 1,5 mm2</t>
  </si>
  <si>
    <t>1533126765</t>
  </si>
  <si>
    <t>341-11038</t>
  </si>
  <si>
    <t>Kabel silový s Cu jádrem 750 V CYKY J 3 x 2,5 mm2</t>
  </si>
  <si>
    <t>540498433</t>
  </si>
  <si>
    <t>341-11098</t>
  </si>
  <si>
    <t>Kabel silový s Cu jádrem 750 V CYKY J 5 x 2,5 mm2</t>
  </si>
  <si>
    <t>-1479351037</t>
  </si>
  <si>
    <t>348-33242</t>
  </si>
  <si>
    <t>Svítidlo průmysl.zářivkové 2x58W</t>
  </si>
  <si>
    <t>350743115</t>
  </si>
  <si>
    <t>348-51336</t>
  </si>
  <si>
    <t>Svítidlo nástěnné 1x26W + zdroj</t>
  </si>
  <si>
    <t>-749382187</t>
  </si>
  <si>
    <t>348-</t>
  </si>
  <si>
    <t>Infraspínač 360 STUP. IP54</t>
  </si>
  <si>
    <t>-478229268</t>
  </si>
  <si>
    <t>345-36490</t>
  </si>
  <si>
    <t>-521692936</t>
  </si>
  <si>
    <t>345-51622</t>
  </si>
  <si>
    <t>Zásuvka na povrch</t>
  </si>
  <si>
    <t>-1377425377</t>
  </si>
  <si>
    <t>345-71518</t>
  </si>
  <si>
    <t>Krabice univerzální napovrch vč svorek</t>
  </si>
  <si>
    <t>1325612089</t>
  </si>
  <si>
    <t>345-71521</t>
  </si>
  <si>
    <t>Trubka instalační PVC 25mm2 včetně příchytek</t>
  </si>
  <si>
    <t>142321476</t>
  </si>
  <si>
    <t>347-52210</t>
  </si>
  <si>
    <t>Trubice zářivk. PHILIPS 58W/840</t>
  </si>
  <si>
    <t>462646339</t>
  </si>
  <si>
    <t>357-12201</t>
  </si>
  <si>
    <t>Skříň rozvaděčová R2 s výzbrojí</t>
  </si>
  <si>
    <t>-1455439838</t>
  </si>
  <si>
    <t>358-22403</t>
  </si>
  <si>
    <t>Jistič do 63 A 3pólový charakter. B LPN-25B-3</t>
  </si>
  <si>
    <t>-1532709841</t>
  </si>
  <si>
    <t>348</t>
  </si>
  <si>
    <t>Lišta propojovací 10mm 3P (hřeben)</t>
  </si>
  <si>
    <t>-505252882</t>
  </si>
  <si>
    <t>220 27-1509.R00</t>
  </si>
  <si>
    <t>Úprava rozváděče RES dle projektu</t>
  </si>
  <si>
    <t>512</t>
  </si>
  <si>
    <t>-1058078151</t>
  </si>
  <si>
    <t>220 89-0202.R00</t>
  </si>
  <si>
    <t>Revize</t>
  </si>
  <si>
    <t>806033499</t>
  </si>
  <si>
    <t>220 27-1509.R00.1</t>
  </si>
  <si>
    <t>Napojení na stávající sítě</t>
  </si>
  <si>
    <t>2122936842</t>
  </si>
  <si>
    <t>06 - Vzduchotechnika</t>
  </si>
  <si>
    <t xml:space="preserve">751 -  Vzduchotechnika</t>
  </si>
  <si>
    <t>751-R01</t>
  </si>
  <si>
    <t>Montáž vzduchotechnických zařízení</t>
  </si>
  <si>
    <t>suma</t>
  </si>
  <si>
    <t>-217101631</t>
  </si>
  <si>
    <t>01-588</t>
  </si>
  <si>
    <t>Ventilátor 4kW - je určen pro dopravu vzduchu o teplotě -15 až +40 st.C. Podle nastavení_x000d_
lopatek může ventilátor dodávat množství vzduchu 30000 m3/hod při_x000d_
tlaku 200 Pa. Na straně sání je namontována ochranná mříž.</t>
  </si>
  <si>
    <t>ks</t>
  </si>
  <si>
    <t>709390196</t>
  </si>
  <si>
    <t>02-219</t>
  </si>
  <si>
    <t>Regulační klapka 1750/1250 mm. Rám klapky je plastový, vystužený ocelovým profilem, pětikomorový - bez tepelných mostů, výplně ze sendwich panelů, tepelná izolace PUR, těsnění mezi rámem a klapkou 2x guma.</t>
  </si>
  <si>
    <t>-2051594416</t>
  </si>
  <si>
    <t>03-175</t>
  </si>
  <si>
    <t>Výdechová klapka 2150/1250 mm. Rám klapky je plastový, vystužený ocelovým profilem, pětikomorový - bez tepelných mostů, výplně ze sendwich panelů, tepelná izolace PUR, těsnění mezi rámem a klapkou 2x guma.</t>
  </si>
  <si>
    <t>-471108000</t>
  </si>
  <si>
    <t>04-067</t>
  </si>
  <si>
    <t>Protidešťová žaluzie 1800/1250 mm - žárově pozinkovaný plech</t>
  </si>
  <si>
    <t>-561234992</t>
  </si>
  <si>
    <t>05-341</t>
  </si>
  <si>
    <t>Protidešťová žaluzie 2200/1250 mm - žárově pozinkovaný plech</t>
  </si>
  <si>
    <t>1652410412</t>
  </si>
  <si>
    <t>06-107</t>
  </si>
  <si>
    <t>Radiální servopohon s příslušenstvím - je určen pro ovládání až několika regulačních klapek.</t>
  </si>
  <si>
    <t>-480053376</t>
  </si>
  <si>
    <t>07-029</t>
  </si>
  <si>
    <t>Hřebenové převody s příslušenstvím - slouží pro rozvod hnací síly mezi radiálním servopohonem a regulačními klapkami.</t>
  </si>
  <si>
    <t>1187053603</t>
  </si>
  <si>
    <t>08-475</t>
  </si>
  <si>
    <t>Silový rozvaděč pro 3 ventilátory (max. 4 kW), možnost reverzace, diagnostika</t>
  </si>
  <si>
    <t>887683323</t>
  </si>
  <si>
    <t>09-443</t>
  </si>
  <si>
    <t>Procesorová jednotka SPJ vestavná do sil. rozvaděče - je určena pro řízení provozu vzduchotechnických jednotek v rámci jedné vzduchotechnické sekce. Umožňuje automatickou regulaci teploty ve_x000d_
skladu větráním (případně nuceným chlazením)</t>
  </si>
  <si>
    <t>1484578554</t>
  </si>
  <si>
    <t>10-250</t>
  </si>
  <si>
    <t>Protimrazový termostat digitální - jednoduchý - slouží jako následná ochrana proti vniknutí mrazu do skladovacího prostoru, nezávisle na funkci procesorové jednotky.</t>
  </si>
  <si>
    <t>-1950979329</t>
  </si>
  <si>
    <t>11-021</t>
  </si>
  <si>
    <t>Přesvorkovací krabice Typ PK 1 - slouží pro rozvětvení kabeláže pro jednotlivá čidla.</t>
  </si>
  <si>
    <t>2004013007</t>
  </si>
  <si>
    <t>12-012</t>
  </si>
  <si>
    <t>Kanálové teplotní čidlo dvojité Typ PC.02Ni5k - je určeno pro měření teploty ve vzduchotechnickém kanálu za ventilátorem. Z bezpečnostních důvodů obsahuje čidlo dva stejné teplotní senzory, každý z nich je procesorem vyhodnocován samostatně.</t>
  </si>
  <si>
    <t>267335875</t>
  </si>
  <si>
    <t>13-010</t>
  </si>
  <si>
    <t>Materiálové teplotní čidlo Typ MC.01Ni5k délka 800 mm - slouží pro měření teploty skladovaného produktu. Jímka čidla je z nerezové oceli, přesvorkovací hlavice je plastová.</t>
  </si>
  <si>
    <t>-1137006580</t>
  </si>
  <si>
    <t>14-016</t>
  </si>
  <si>
    <t>Meteobudka - je celoplastová skříňka s žaluziemi, která je určena pro umístění venkovního čidla teploty a relativní vlhkosti.</t>
  </si>
  <si>
    <t>-1916920341</t>
  </si>
  <si>
    <t>15-273</t>
  </si>
  <si>
    <t>Prostorové teplotní čidlo typ PC.01Ni5k - protimrazové</t>
  </si>
  <si>
    <t>-603773006</t>
  </si>
  <si>
    <t>16-011</t>
  </si>
  <si>
    <t>Venkovní čidlo teploty Typ PC.01Ni5k</t>
  </si>
  <si>
    <t>-631251699</t>
  </si>
  <si>
    <t>17-014</t>
  </si>
  <si>
    <t>Čidlo relativní vlhkosti typ EE061 - slouží pro měření venkovní nebo vnitřní relativní vlhkosti. Princip měření je kapacitní, snímač je vybaven vlastním procesorem.</t>
  </si>
  <si>
    <t>-290864516</t>
  </si>
  <si>
    <t>19-309</t>
  </si>
  <si>
    <t>Držák pro materiálová teplotní čidla</t>
  </si>
  <si>
    <t>1824308780</t>
  </si>
  <si>
    <t>20-537</t>
  </si>
  <si>
    <t>tlakový snímač</t>
  </si>
  <si>
    <t>396176849</t>
  </si>
  <si>
    <t>21-542</t>
  </si>
  <si>
    <t>Přídavná regulace REG10</t>
  </si>
  <si>
    <t>1592791078</t>
  </si>
  <si>
    <t>998751201</t>
  </si>
  <si>
    <t>Přesun hmot procentní pro vzduchotechniku v objektech v do 12 m</t>
  </si>
  <si>
    <t>-1462188814</t>
  </si>
  <si>
    <t>07 - Zpevněné plochy</t>
  </si>
  <si>
    <t xml:space="preserve">1 -  Zemní práce</t>
  </si>
  <si>
    <t>5 - Komunikace pozemní</t>
  </si>
  <si>
    <t>181951102</t>
  </si>
  <si>
    <t>Úprava pláně v hornině tř. 1 až 4 se zhutněním</t>
  </si>
  <si>
    <t>-306826229</t>
  </si>
  <si>
    <t>1841021315</t>
  </si>
  <si>
    <t>-736964964</t>
  </si>
  <si>
    <t>564821111</t>
  </si>
  <si>
    <t>Podklad ze štěrkodrtě ŠD tl 80 mm</t>
  </si>
  <si>
    <t>-526512850</t>
  </si>
  <si>
    <t>1397679190</t>
  </si>
  <si>
    <t>596212313</t>
  </si>
  <si>
    <t>Kladení zámkové dlažby pozemních komunikací tl 100 mm skupiny A pl přes 300 m2</t>
  </si>
  <si>
    <t>2044554534</t>
  </si>
  <si>
    <t>-2131344811</t>
  </si>
  <si>
    <t>916131213</t>
  </si>
  <si>
    <t>Osazení silničního obrubníku betonového stojatého s boční opěrou do lože z betonu prostého</t>
  </si>
  <si>
    <t>1414106482</t>
  </si>
  <si>
    <t>592174650</t>
  </si>
  <si>
    <t>obrubník betonový silniční Standard 100x15x25 cm</t>
  </si>
  <si>
    <t>1219532907</t>
  </si>
  <si>
    <t>919726122</t>
  </si>
  <si>
    <t>Geotextilie pro ochranu, separaci a filtraci netkaná měrná hmotnost do 300 g/m2</t>
  </si>
  <si>
    <t>1240048519</t>
  </si>
  <si>
    <t>998229112</t>
  </si>
  <si>
    <t>Přesun hmot ruční pro pozemní komunikace s krytem dlážděným na vzdálenost do 50 m</t>
  </si>
  <si>
    <t>993119481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</si>
</sst>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4" fontId="9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0" borderId="25" xfId="0" applyNumberFormat="1" applyFont="1" applyBorder="1" applyAlignment="1" applyProtection="1">
      <alignment vertical="center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ht="36.96" customHeight="1">
      <c r="B4" s="24"/>
      <c r="C4" s="25" t="s">
        <v>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13</v>
      </c>
      <c r="BE4" s="28" t="s">
        <v>14</v>
      </c>
      <c r="BS4" s="20" t="s">
        <v>15</v>
      </c>
    </row>
    <row r="5" ht="14.4" customHeight="1">
      <c r="B5" s="24"/>
      <c r="C5" s="29"/>
      <c r="D5" s="30" t="s">
        <v>16</v>
      </c>
      <c r="E5" s="29"/>
      <c r="F5" s="29"/>
      <c r="G5" s="29"/>
      <c r="H5" s="29"/>
      <c r="I5" s="29"/>
      <c r="J5" s="29"/>
      <c r="K5" s="31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18</v>
      </c>
      <c r="BS5" s="20" t="s">
        <v>9</v>
      </c>
    </row>
    <row r="6" ht="36.96" customHeight="1">
      <c r="B6" s="24"/>
      <c r="C6" s="29"/>
      <c r="D6" s="33" t="s">
        <v>19</v>
      </c>
      <c r="E6" s="29"/>
      <c r="F6" s="29"/>
      <c r="G6" s="29"/>
      <c r="H6" s="29"/>
      <c r="I6" s="29"/>
      <c r="J6" s="29"/>
      <c r="K6" s="34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9</v>
      </c>
    </row>
    <row r="7" ht="14.4" customHeight="1">
      <c r="B7" s="24"/>
      <c r="C7" s="29"/>
      <c r="D7" s="36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23</v>
      </c>
      <c r="AL7" s="29"/>
      <c r="AM7" s="29"/>
      <c r="AN7" s="31" t="s">
        <v>22</v>
      </c>
      <c r="AO7" s="29"/>
      <c r="AP7" s="29"/>
      <c r="AQ7" s="27"/>
      <c r="BE7" s="35"/>
      <c r="BS7" s="20" t="s">
        <v>9</v>
      </c>
    </row>
    <row r="8" ht="14.4" customHeight="1">
      <c r="B8" s="24"/>
      <c r="C8" s="29"/>
      <c r="D8" s="36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26</v>
      </c>
      <c r="AL8" s="29"/>
      <c r="AM8" s="29"/>
      <c r="AN8" s="37" t="s">
        <v>27</v>
      </c>
      <c r="AO8" s="29"/>
      <c r="AP8" s="29"/>
      <c r="AQ8" s="27"/>
      <c r="BE8" s="35"/>
      <c r="BS8" s="20" t="s">
        <v>9</v>
      </c>
    </row>
    <row r="9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9</v>
      </c>
    </row>
    <row r="10" ht="14.4" customHeight="1">
      <c r="B10" s="24"/>
      <c r="C10" s="29"/>
      <c r="D10" s="36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29</v>
      </c>
      <c r="AL10" s="29"/>
      <c r="AM10" s="29"/>
      <c r="AN10" s="31" t="s">
        <v>22</v>
      </c>
      <c r="AO10" s="29"/>
      <c r="AP10" s="29"/>
      <c r="AQ10" s="27"/>
      <c r="BE10" s="35"/>
      <c r="BS10" s="20" t="s">
        <v>9</v>
      </c>
    </row>
    <row r="11" ht="18.48" customHeight="1">
      <c r="B11" s="24"/>
      <c r="C11" s="29"/>
      <c r="D11" s="29"/>
      <c r="E11" s="31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31</v>
      </c>
      <c r="AL11" s="29"/>
      <c r="AM11" s="29"/>
      <c r="AN11" s="31" t="s">
        <v>22</v>
      </c>
      <c r="AO11" s="29"/>
      <c r="AP11" s="29"/>
      <c r="AQ11" s="27"/>
      <c r="BE11" s="35"/>
      <c r="BS11" s="20" t="s">
        <v>9</v>
      </c>
    </row>
    <row r="12" ht="6.96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9</v>
      </c>
    </row>
    <row r="13" ht="14.4" customHeight="1">
      <c r="B13" s="24"/>
      <c r="C13" s="29"/>
      <c r="D13" s="36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29</v>
      </c>
      <c r="AL13" s="29"/>
      <c r="AM13" s="29"/>
      <c r="AN13" s="38" t="s">
        <v>33</v>
      </c>
      <c r="AO13" s="29"/>
      <c r="AP13" s="29"/>
      <c r="AQ13" s="27"/>
      <c r="BE13" s="35"/>
      <c r="BS13" s="20" t="s">
        <v>9</v>
      </c>
    </row>
    <row r="14">
      <c r="B14" s="24"/>
      <c r="C14" s="29"/>
      <c r="D14" s="29"/>
      <c r="E14" s="38" t="s">
        <v>33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31</v>
      </c>
      <c r="AL14" s="29"/>
      <c r="AM14" s="29"/>
      <c r="AN14" s="38" t="s">
        <v>33</v>
      </c>
      <c r="AO14" s="29"/>
      <c r="AP14" s="29"/>
      <c r="AQ14" s="27"/>
      <c r="BE14" s="35"/>
      <c r="BS14" s="20" t="s">
        <v>9</v>
      </c>
    </row>
    <row r="15" ht="6.96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ht="14.4" customHeight="1">
      <c r="B16" s="24"/>
      <c r="C16" s="29"/>
      <c r="D16" s="36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29</v>
      </c>
      <c r="AL16" s="29"/>
      <c r="AM16" s="29"/>
      <c r="AN16" s="31" t="s">
        <v>35</v>
      </c>
      <c r="AO16" s="29"/>
      <c r="AP16" s="29"/>
      <c r="AQ16" s="27"/>
      <c r="BE16" s="35"/>
      <c r="BS16" s="20" t="s">
        <v>6</v>
      </c>
    </row>
    <row r="17" ht="18.48" customHeight="1">
      <c r="B17" s="24"/>
      <c r="C17" s="29"/>
      <c r="D17" s="29"/>
      <c r="E17" s="31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31</v>
      </c>
      <c r="AL17" s="29"/>
      <c r="AM17" s="29"/>
      <c r="AN17" s="31" t="s">
        <v>22</v>
      </c>
      <c r="AO17" s="29"/>
      <c r="AP17" s="29"/>
      <c r="AQ17" s="27"/>
      <c r="BE17" s="35"/>
      <c r="BS17" s="20" t="s">
        <v>37</v>
      </c>
    </row>
    <row r="18" ht="6.96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38</v>
      </c>
    </row>
    <row r="19" ht="14.4" customHeight="1">
      <c r="B19" s="24"/>
      <c r="C19" s="29"/>
      <c r="D19" s="36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29</v>
      </c>
      <c r="AL19" s="29"/>
      <c r="AM19" s="29"/>
      <c r="AN19" s="31" t="s">
        <v>22</v>
      </c>
      <c r="AO19" s="29"/>
      <c r="AP19" s="29"/>
      <c r="AQ19" s="27"/>
      <c r="BE19" s="35"/>
      <c r="BS19" s="20" t="s">
        <v>38</v>
      </c>
    </row>
    <row r="20" ht="18.48" customHeight="1">
      <c r="B20" s="24"/>
      <c r="C20" s="29"/>
      <c r="D20" s="29"/>
      <c r="E20" s="31" t="s">
        <v>25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31</v>
      </c>
      <c r="AL20" s="29"/>
      <c r="AM20" s="29"/>
      <c r="AN20" s="31" t="s">
        <v>22</v>
      </c>
      <c r="AO20" s="29"/>
      <c r="AP20" s="29"/>
      <c r="AQ20" s="27"/>
      <c r="BE20" s="35"/>
    </row>
    <row r="21" ht="6.96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>
      <c r="B22" s="24"/>
      <c r="C22" s="29"/>
      <c r="D22" s="36" t="s">
        <v>40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ht="16.5" customHeight="1">
      <c r="B23" s="24"/>
      <c r="C23" s="29"/>
      <c r="D23" s="29"/>
      <c r="E23" s="40" t="s">
        <v>22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ht="6.96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ht="6.96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ht="14.4" customHeight="1">
      <c r="B26" s="24"/>
      <c r="C26" s="29"/>
      <c r="D26" s="42" t="s">
        <v>41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ROUND(AG87,0)</f>
        <v>0</v>
      </c>
      <c r="AL26" s="29"/>
      <c r="AM26" s="29"/>
      <c r="AN26" s="29"/>
      <c r="AO26" s="29"/>
      <c r="AP26" s="29"/>
      <c r="AQ26" s="27"/>
      <c r="BE26" s="35"/>
    </row>
    <row r="27" ht="14.4" customHeight="1">
      <c r="B27" s="24"/>
      <c r="C27" s="29"/>
      <c r="D27" s="42" t="s">
        <v>42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ROUND(AG95,0)</f>
        <v>0</v>
      </c>
      <c r="AL27" s="43"/>
      <c r="AM27" s="43"/>
      <c r="AN27" s="43"/>
      <c r="AO27" s="43"/>
      <c r="AP27" s="29"/>
      <c r="AQ27" s="27"/>
      <c r="BE27" s="35"/>
    </row>
    <row r="28" s="1" customFormat="1" ht="6.96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="1" customFormat="1" ht="25.92" customHeight="1">
      <c r="B29" s="44"/>
      <c r="C29" s="45"/>
      <c r="D29" s="47" t="s">
        <v>43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ROUND(AK26+AK27,0)</f>
        <v>0</v>
      </c>
      <c r="AL29" s="48"/>
      <c r="AM29" s="48"/>
      <c r="AN29" s="48"/>
      <c r="AO29" s="48"/>
      <c r="AP29" s="45"/>
      <c r="AQ29" s="46"/>
      <c r="BE29" s="35"/>
    </row>
    <row r="30" s="1" customFormat="1" ht="6.96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="2" customFormat="1" ht="14.4" customHeight="1">
      <c r="B31" s="50"/>
      <c r="C31" s="51"/>
      <c r="D31" s="52" t="s">
        <v>44</v>
      </c>
      <c r="E31" s="51"/>
      <c r="F31" s="52" t="s">
        <v>45</v>
      </c>
      <c r="G31" s="51"/>
      <c r="H31" s="51"/>
      <c r="I31" s="51"/>
      <c r="J31" s="51"/>
      <c r="K31" s="51"/>
      <c r="L31" s="53">
        <v>0.20999999999999999</v>
      </c>
      <c r="M31" s="51"/>
      <c r="N31" s="51"/>
      <c r="O31" s="51"/>
      <c r="P31" s="51"/>
      <c r="Q31" s="51"/>
      <c r="R31" s="51"/>
      <c r="S31" s="51"/>
      <c r="T31" s="54" t="s">
        <v>46</v>
      </c>
      <c r="U31" s="51"/>
      <c r="V31" s="51"/>
      <c r="W31" s="55">
        <f>ROUND(AZ87+SUM(CD96:CD100),0)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ROUND(AV87+SUM(BY96:BY100),0)</f>
        <v>0</v>
      </c>
      <c r="AL31" s="51"/>
      <c r="AM31" s="51"/>
      <c r="AN31" s="51"/>
      <c r="AO31" s="51"/>
      <c r="AP31" s="51"/>
      <c r="AQ31" s="56"/>
      <c r="BE31" s="35"/>
    </row>
    <row r="32" s="2" customFormat="1" ht="14.4" customHeight="1">
      <c r="B32" s="50"/>
      <c r="C32" s="51"/>
      <c r="D32" s="51"/>
      <c r="E32" s="51"/>
      <c r="F32" s="52" t="s">
        <v>47</v>
      </c>
      <c r="G32" s="51"/>
      <c r="H32" s="51"/>
      <c r="I32" s="51"/>
      <c r="J32" s="51"/>
      <c r="K32" s="51"/>
      <c r="L32" s="53">
        <v>0.14999999999999999</v>
      </c>
      <c r="M32" s="51"/>
      <c r="N32" s="51"/>
      <c r="O32" s="51"/>
      <c r="P32" s="51"/>
      <c r="Q32" s="51"/>
      <c r="R32" s="51"/>
      <c r="S32" s="51"/>
      <c r="T32" s="54" t="s">
        <v>46</v>
      </c>
      <c r="U32" s="51"/>
      <c r="V32" s="51"/>
      <c r="W32" s="55">
        <f>ROUND(BA87+SUM(CE96:CE100),0)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ROUND(AW87+SUM(BZ96:BZ100),0)</f>
        <v>0</v>
      </c>
      <c r="AL32" s="51"/>
      <c r="AM32" s="51"/>
      <c r="AN32" s="51"/>
      <c r="AO32" s="51"/>
      <c r="AP32" s="51"/>
      <c r="AQ32" s="56"/>
      <c r="BE32" s="35"/>
    </row>
    <row r="33" hidden="1" s="2" customFormat="1" ht="14.4" customHeight="1">
      <c r="B33" s="50"/>
      <c r="C33" s="51"/>
      <c r="D33" s="51"/>
      <c r="E33" s="51"/>
      <c r="F33" s="52" t="s">
        <v>48</v>
      </c>
      <c r="G33" s="51"/>
      <c r="H33" s="51"/>
      <c r="I33" s="51"/>
      <c r="J33" s="51"/>
      <c r="K33" s="51"/>
      <c r="L33" s="53">
        <v>0.20999999999999999</v>
      </c>
      <c r="M33" s="51"/>
      <c r="N33" s="51"/>
      <c r="O33" s="51"/>
      <c r="P33" s="51"/>
      <c r="Q33" s="51"/>
      <c r="R33" s="51"/>
      <c r="S33" s="51"/>
      <c r="T33" s="54" t="s">
        <v>46</v>
      </c>
      <c r="U33" s="51"/>
      <c r="V33" s="51"/>
      <c r="W33" s="55">
        <f>ROUND(BB87+SUM(CF96:CF100),0)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hidden="1" s="2" customFormat="1" ht="14.4" customHeight="1">
      <c r="B34" s="50"/>
      <c r="C34" s="51"/>
      <c r="D34" s="51"/>
      <c r="E34" s="51"/>
      <c r="F34" s="52" t="s">
        <v>49</v>
      </c>
      <c r="G34" s="51"/>
      <c r="H34" s="51"/>
      <c r="I34" s="51"/>
      <c r="J34" s="51"/>
      <c r="K34" s="51"/>
      <c r="L34" s="53">
        <v>0.14999999999999999</v>
      </c>
      <c r="M34" s="51"/>
      <c r="N34" s="51"/>
      <c r="O34" s="51"/>
      <c r="P34" s="51"/>
      <c r="Q34" s="51"/>
      <c r="R34" s="51"/>
      <c r="S34" s="51"/>
      <c r="T34" s="54" t="s">
        <v>46</v>
      </c>
      <c r="U34" s="51"/>
      <c r="V34" s="51"/>
      <c r="W34" s="55">
        <f>ROUND(BC87+SUM(CG96:CG100),0)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hidden="1" s="2" customFormat="1" ht="14.4" customHeight="1">
      <c r="B35" s="50"/>
      <c r="C35" s="51"/>
      <c r="D35" s="51"/>
      <c r="E35" s="51"/>
      <c r="F35" s="52" t="s">
        <v>50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46</v>
      </c>
      <c r="U35" s="51"/>
      <c r="V35" s="51"/>
      <c r="W35" s="55">
        <f>ROUND(BD87+SUM(CH96:CH100),0)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="1" customFormat="1" ht="6.96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="1" customFormat="1" ht="25.92" customHeight="1">
      <c r="B37" s="44"/>
      <c r="C37" s="57"/>
      <c r="D37" s="58" t="s">
        <v>51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52</v>
      </c>
      <c r="U37" s="59"/>
      <c r="V37" s="59"/>
      <c r="W37" s="59"/>
      <c r="X37" s="61" t="s">
        <v>53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="1" customFormat="1">
      <c r="B49" s="44"/>
      <c r="C49" s="45"/>
      <c r="D49" s="64" t="s">
        <v>54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55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="1" customFormat="1">
      <c r="B58" s="44"/>
      <c r="C58" s="45"/>
      <c r="D58" s="69" t="s">
        <v>56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57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56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57</v>
      </c>
      <c r="AN58" s="70"/>
      <c r="AO58" s="72"/>
      <c r="AP58" s="45"/>
      <c r="AQ58" s="46"/>
    </row>
    <row r="59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="1" customFormat="1">
      <c r="B60" s="44"/>
      <c r="C60" s="45"/>
      <c r="D60" s="64" t="s">
        <v>58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59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="1" customFormat="1">
      <c r="B69" s="44"/>
      <c r="C69" s="45"/>
      <c r="D69" s="69" t="s">
        <v>56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57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56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57</v>
      </c>
      <c r="AN69" s="70"/>
      <c r="AO69" s="72"/>
      <c r="AP69" s="45"/>
      <c r="AQ69" s="46"/>
    </row>
    <row r="70" s="1" customFormat="1" ht="6.96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="1" customFormat="1" ht="6.96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="1" customFormat="1" ht="6.96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="1" customFormat="1" ht="36.96" customHeight="1">
      <c r="B76" s="44"/>
      <c r="C76" s="25" t="s">
        <v>60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="3" customFormat="1" ht="14.4" customHeight="1">
      <c r="B77" s="79"/>
      <c r="C77" s="36" t="s">
        <v>16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2017-010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="4" customFormat="1" ht="36.96" customHeight="1">
      <c r="B78" s="82"/>
      <c r="C78" s="83" t="s">
        <v>19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Rekonstrukce skladu cibule, k.ú. Bartošovice, p.č. 2348/1 a 2349/1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="1" customFormat="1" ht="6.96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="1" customFormat="1">
      <c r="B80" s="44"/>
      <c r="C80" s="36" t="s">
        <v>24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 xml:space="preserve"> 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26</v>
      </c>
      <c r="AJ80" s="45"/>
      <c r="AK80" s="45"/>
      <c r="AL80" s="45"/>
      <c r="AM80" s="88" t="str">
        <f> IF(AN8= "","",AN8)</f>
        <v>17. 5. 2018</v>
      </c>
      <c r="AN80" s="45"/>
      <c r="AO80" s="45"/>
      <c r="AP80" s="45"/>
      <c r="AQ80" s="46"/>
    </row>
    <row r="81" s="1" customFormat="1" ht="6.96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="1" customFormat="1">
      <c r="B82" s="44"/>
      <c r="C82" s="36" t="s">
        <v>28</v>
      </c>
      <c r="D82" s="45"/>
      <c r="E82" s="45"/>
      <c r="F82" s="45"/>
      <c r="G82" s="45"/>
      <c r="H82" s="45"/>
      <c r="I82" s="45"/>
      <c r="J82" s="45"/>
      <c r="K82" s="45"/>
      <c r="L82" s="80" t="str">
        <f>IF(E11= "","",E11)</f>
        <v>Ing. Petr Klečka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34</v>
      </c>
      <c r="AJ82" s="45"/>
      <c r="AK82" s="45"/>
      <c r="AL82" s="45"/>
      <c r="AM82" s="80" t="str">
        <f>IF(E17="","",E17)</f>
        <v>PROJECT WORK,s.r.o.</v>
      </c>
      <c r="AN82" s="80"/>
      <c r="AO82" s="80"/>
      <c r="AP82" s="80"/>
      <c r="AQ82" s="46"/>
      <c r="AS82" s="89" t="s">
        <v>61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="1" customFormat="1">
      <c r="B83" s="44"/>
      <c r="C83" s="36" t="s">
        <v>32</v>
      </c>
      <c r="D83" s="45"/>
      <c r="E83" s="45"/>
      <c r="F83" s="45"/>
      <c r="G83" s="45"/>
      <c r="H83" s="45"/>
      <c r="I83" s="45"/>
      <c r="J83" s="45"/>
      <c r="K83" s="45"/>
      <c r="L83" s="80" t="str">
        <f>IF(E14= 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39</v>
      </c>
      <c r="AJ83" s="45"/>
      <c r="AK83" s="45"/>
      <c r="AL83" s="45"/>
      <c r="AM83" s="80" t="str">
        <f>IF(E20="","",E20)</f>
        <v xml:space="preserve"> 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="1" customFormat="1" ht="29.28" customHeight="1">
      <c r="B85" s="44"/>
      <c r="C85" s="99" t="s">
        <v>62</v>
      </c>
      <c r="D85" s="100"/>
      <c r="E85" s="100"/>
      <c r="F85" s="100"/>
      <c r="G85" s="100"/>
      <c r="H85" s="101"/>
      <c r="I85" s="102" t="s">
        <v>63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64</v>
      </c>
      <c r="AH85" s="100"/>
      <c r="AI85" s="100"/>
      <c r="AJ85" s="100"/>
      <c r="AK85" s="100"/>
      <c r="AL85" s="100"/>
      <c r="AM85" s="100"/>
      <c r="AN85" s="102" t="s">
        <v>65</v>
      </c>
      <c r="AO85" s="100"/>
      <c r="AP85" s="103"/>
      <c r="AQ85" s="46"/>
      <c r="AS85" s="104" t="s">
        <v>66</v>
      </c>
      <c r="AT85" s="105" t="s">
        <v>67</v>
      </c>
      <c r="AU85" s="105" t="s">
        <v>68</v>
      </c>
      <c r="AV85" s="105" t="s">
        <v>69</v>
      </c>
      <c r="AW85" s="105" t="s">
        <v>70</v>
      </c>
      <c r="AX85" s="105" t="s">
        <v>71</v>
      </c>
      <c r="AY85" s="105" t="s">
        <v>72</v>
      </c>
      <c r="AZ85" s="105" t="s">
        <v>73</v>
      </c>
      <c r="BA85" s="105" t="s">
        <v>74</v>
      </c>
      <c r="BB85" s="105" t="s">
        <v>75</v>
      </c>
      <c r="BC85" s="105" t="s">
        <v>76</v>
      </c>
      <c r="BD85" s="106" t="s">
        <v>77</v>
      </c>
    </row>
    <row r="8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="4" customFormat="1" ht="32.4" customHeight="1">
      <c r="B87" s="82"/>
      <c r="C87" s="108" t="s">
        <v>78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ROUND(SUM(AG88:AG93),0)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ROUND(SUM(AS88:AS93),0)</f>
        <v>0</v>
      </c>
      <c r="AT87" s="113">
        <f>ROUND(SUM(AV87:AW87),0)</f>
        <v>0</v>
      </c>
      <c r="AU87" s="114">
        <f>ROUND(SUM(AU88:AU93),5)</f>
        <v>0</v>
      </c>
      <c r="AV87" s="113">
        <f>ROUND(AZ87*L31,0)</f>
        <v>0</v>
      </c>
      <c r="AW87" s="113">
        <f>ROUND(BA87*L32,0)</f>
        <v>0</v>
      </c>
      <c r="AX87" s="113">
        <f>ROUND(BB87*L31,0)</f>
        <v>0</v>
      </c>
      <c r="AY87" s="113">
        <f>ROUND(BC87*L32,0)</f>
        <v>0</v>
      </c>
      <c r="AZ87" s="113">
        <f>ROUND(SUM(AZ88:AZ93),0)</f>
        <v>0</v>
      </c>
      <c r="BA87" s="113">
        <f>ROUND(SUM(BA88:BA93),0)</f>
        <v>0</v>
      </c>
      <c r="BB87" s="113">
        <f>ROUND(SUM(BB88:BB93),0)</f>
        <v>0</v>
      </c>
      <c r="BC87" s="113">
        <f>ROUND(SUM(BC88:BC93),0)</f>
        <v>0</v>
      </c>
      <c r="BD87" s="115">
        <f>ROUND(SUM(BD88:BD93),0)</f>
        <v>0</v>
      </c>
      <c r="BS87" s="116" t="s">
        <v>79</v>
      </c>
      <c r="BT87" s="116" t="s">
        <v>80</v>
      </c>
      <c r="BU87" s="117" t="s">
        <v>81</v>
      </c>
      <c r="BV87" s="116" t="s">
        <v>82</v>
      </c>
      <c r="BW87" s="116" t="s">
        <v>83</v>
      </c>
      <c r="BX87" s="116" t="s">
        <v>84</v>
      </c>
    </row>
    <row r="88" s="5" customFormat="1" ht="16.5" customHeight="1">
      <c r="A88" s="118" t="s">
        <v>85</v>
      </c>
      <c r="B88" s="119"/>
      <c r="C88" s="120"/>
      <c r="D88" s="121" t="s">
        <v>86</v>
      </c>
      <c r="E88" s="121"/>
      <c r="F88" s="121"/>
      <c r="G88" s="121"/>
      <c r="H88" s="121"/>
      <c r="I88" s="122"/>
      <c r="J88" s="121" t="s">
        <v>87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3">
        <f>'01 - Stavební část'!M30</f>
        <v>0</v>
      </c>
      <c r="AH88" s="122"/>
      <c r="AI88" s="122"/>
      <c r="AJ88" s="122"/>
      <c r="AK88" s="122"/>
      <c r="AL88" s="122"/>
      <c r="AM88" s="122"/>
      <c r="AN88" s="123">
        <f>SUM(AG88,AT88)</f>
        <v>0</v>
      </c>
      <c r="AO88" s="122"/>
      <c r="AP88" s="122"/>
      <c r="AQ88" s="124"/>
      <c r="AS88" s="125">
        <f>'01 - Stavební část'!M28</f>
        <v>0</v>
      </c>
      <c r="AT88" s="126">
        <f>ROUND(SUM(AV88:AW88),0)</f>
        <v>0</v>
      </c>
      <c r="AU88" s="127">
        <f>'01 - Stavební část'!W133</f>
        <v>0</v>
      </c>
      <c r="AV88" s="126">
        <f>'01 - Stavební část'!M32</f>
        <v>0</v>
      </c>
      <c r="AW88" s="126">
        <f>'01 - Stavební část'!M33</f>
        <v>0</v>
      </c>
      <c r="AX88" s="126">
        <f>'01 - Stavební část'!M34</f>
        <v>0</v>
      </c>
      <c r="AY88" s="126">
        <f>'01 - Stavební část'!M35</f>
        <v>0</v>
      </c>
      <c r="AZ88" s="126">
        <f>'01 - Stavební část'!H32</f>
        <v>0</v>
      </c>
      <c r="BA88" s="126">
        <f>'01 - Stavební část'!H33</f>
        <v>0</v>
      </c>
      <c r="BB88" s="126">
        <f>'01 - Stavební část'!H34</f>
        <v>0</v>
      </c>
      <c r="BC88" s="126">
        <f>'01 - Stavební část'!H35</f>
        <v>0</v>
      </c>
      <c r="BD88" s="128">
        <f>'01 - Stavební část'!H36</f>
        <v>0</v>
      </c>
      <c r="BT88" s="129" t="s">
        <v>38</v>
      </c>
      <c r="BV88" s="129" t="s">
        <v>82</v>
      </c>
      <c r="BW88" s="129" t="s">
        <v>88</v>
      </c>
      <c r="BX88" s="129" t="s">
        <v>83</v>
      </c>
    </row>
    <row r="89" s="5" customFormat="1" ht="16.5" customHeight="1">
      <c r="A89" s="118" t="s">
        <v>85</v>
      </c>
      <c r="B89" s="119"/>
      <c r="C89" s="120"/>
      <c r="D89" s="121" t="s">
        <v>89</v>
      </c>
      <c r="E89" s="121"/>
      <c r="F89" s="121"/>
      <c r="G89" s="121"/>
      <c r="H89" s="121"/>
      <c r="I89" s="122"/>
      <c r="J89" s="121" t="s">
        <v>90</v>
      </c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3">
        <f>'02 - Ocelová konstrukce'!M30</f>
        <v>0</v>
      </c>
      <c r="AH89" s="122"/>
      <c r="AI89" s="122"/>
      <c r="AJ89" s="122"/>
      <c r="AK89" s="122"/>
      <c r="AL89" s="122"/>
      <c r="AM89" s="122"/>
      <c r="AN89" s="123">
        <f>SUM(AG89,AT89)</f>
        <v>0</v>
      </c>
      <c r="AO89" s="122"/>
      <c r="AP89" s="122"/>
      <c r="AQ89" s="124"/>
      <c r="AS89" s="125">
        <f>'02 - Ocelová konstrukce'!M28</f>
        <v>0</v>
      </c>
      <c r="AT89" s="126">
        <f>ROUND(SUM(AV89:AW89),0)</f>
        <v>0</v>
      </c>
      <c r="AU89" s="127">
        <f>'02 - Ocelová konstrukce'!W120</f>
        <v>0</v>
      </c>
      <c r="AV89" s="126">
        <f>'02 - Ocelová konstrukce'!M32</f>
        <v>0</v>
      </c>
      <c r="AW89" s="126">
        <f>'02 - Ocelová konstrukce'!M33</f>
        <v>0</v>
      </c>
      <c r="AX89" s="126">
        <f>'02 - Ocelová konstrukce'!M34</f>
        <v>0</v>
      </c>
      <c r="AY89" s="126">
        <f>'02 - Ocelová konstrukce'!M35</f>
        <v>0</v>
      </c>
      <c r="AZ89" s="126">
        <f>'02 - Ocelová konstrukce'!H32</f>
        <v>0</v>
      </c>
      <c r="BA89" s="126">
        <f>'02 - Ocelová konstrukce'!H33</f>
        <v>0</v>
      </c>
      <c r="BB89" s="126">
        <f>'02 - Ocelová konstrukce'!H34</f>
        <v>0</v>
      </c>
      <c r="BC89" s="126">
        <f>'02 - Ocelová konstrukce'!H35</f>
        <v>0</v>
      </c>
      <c r="BD89" s="128">
        <f>'02 - Ocelová konstrukce'!H36</f>
        <v>0</v>
      </c>
      <c r="BT89" s="129" t="s">
        <v>38</v>
      </c>
      <c r="BV89" s="129" t="s">
        <v>82</v>
      </c>
      <c r="BW89" s="129" t="s">
        <v>91</v>
      </c>
      <c r="BX89" s="129" t="s">
        <v>83</v>
      </c>
    </row>
    <row r="90" s="5" customFormat="1" ht="16.5" customHeight="1">
      <c r="A90" s="118" t="s">
        <v>85</v>
      </c>
      <c r="B90" s="119"/>
      <c r="C90" s="120"/>
      <c r="D90" s="121" t="s">
        <v>92</v>
      </c>
      <c r="E90" s="121"/>
      <c r="F90" s="121"/>
      <c r="G90" s="121"/>
      <c r="H90" s="121"/>
      <c r="I90" s="122"/>
      <c r="J90" s="121" t="s">
        <v>93</v>
      </c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3">
        <f>'03 - Kanalizace a vsakova...'!M30</f>
        <v>0</v>
      </c>
      <c r="AH90" s="122"/>
      <c r="AI90" s="122"/>
      <c r="AJ90" s="122"/>
      <c r="AK90" s="122"/>
      <c r="AL90" s="122"/>
      <c r="AM90" s="122"/>
      <c r="AN90" s="123">
        <f>SUM(AG90,AT90)</f>
        <v>0</v>
      </c>
      <c r="AO90" s="122"/>
      <c r="AP90" s="122"/>
      <c r="AQ90" s="124"/>
      <c r="AS90" s="125">
        <f>'03 - Kanalizace a vsakova...'!M28</f>
        <v>0</v>
      </c>
      <c r="AT90" s="126">
        <f>ROUND(SUM(AV90:AW90),0)</f>
        <v>0</v>
      </c>
      <c r="AU90" s="127">
        <f>'03 - Kanalizace a vsakova...'!W123</f>
        <v>0</v>
      </c>
      <c r="AV90" s="126">
        <f>'03 - Kanalizace a vsakova...'!M32</f>
        <v>0</v>
      </c>
      <c r="AW90" s="126">
        <f>'03 - Kanalizace a vsakova...'!M33</f>
        <v>0</v>
      </c>
      <c r="AX90" s="126">
        <f>'03 - Kanalizace a vsakova...'!M34</f>
        <v>0</v>
      </c>
      <c r="AY90" s="126">
        <f>'03 - Kanalizace a vsakova...'!M35</f>
        <v>0</v>
      </c>
      <c r="AZ90" s="126">
        <f>'03 - Kanalizace a vsakova...'!H32</f>
        <v>0</v>
      </c>
      <c r="BA90" s="126">
        <f>'03 - Kanalizace a vsakova...'!H33</f>
        <v>0</v>
      </c>
      <c r="BB90" s="126">
        <f>'03 - Kanalizace a vsakova...'!H34</f>
        <v>0</v>
      </c>
      <c r="BC90" s="126">
        <f>'03 - Kanalizace a vsakova...'!H35</f>
        <v>0</v>
      </c>
      <c r="BD90" s="128">
        <f>'03 - Kanalizace a vsakova...'!H36</f>
        <v>0</v>
      </c>
      <c r="BT90" s="129" t="s">
        <v>38</v>
      </c>
      <c r="BV90" s="129" t="s">
        <v>82</v>
      </c>
      <c r="BW90" s="129" t="s">
        <v>94</v>
      </c>
      <c r="BX90" s="129" t="s">
        <v>83</v>
      </c>
    </row>
    <row r="91" s="5" customFormat="1" ht="16.5" customHeight="1">
      <c r="A91" s="118" t="s">
        <v>85</v>
      </c>
      <c r="B91" s="119"/>
      <c r="C91" s="120"/>
      <c r="D91" s="121" t="s">
        <v>95</v>
      </c>
      <c r="E91" s="121"/>
      <c r="F91" s="121"/>
      <c r="G91" s="121"/>
      <c r="H91" s="121"/>
      <c r="I91" s="122"/>
      <c r="J91" s="121" t="s">
        <v>96</v>
      </c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3">
        <f>'05 - Elektročást'!M30</f>
        <v>0</v>
      </c>
      <c r="AH91" s="122"/>
      <c r="AI91" s="122"/>
      <c r="AJ91" s="122"/>
      <c r="AK91" s="122"/>
      <c r="AL91" s="122"/>
      <c r="AM91" s="122"/>
      <c r="AN91" s="123">
        <f>SUM(AG91,AT91)</f>
        <v>0</v>
      </c>
      <c r="AO91" s="122"/>
      <c r="AP91" s="122"/>
      <c r="AQ91" s="124"/>
      <c r="AS91" s="125">
        <f>'05 - Elektročást'!M28</f>
        <v>0</v>
      </c>
      <c r="AT91" s="126">
        <f>ROUND(SUM(AV91:AW91),0)</f>
        <v>0</v>
      </c>
      <c r="AU91" s="127">
        <f>'05 - Elektročást'!W119</f>
        <v>0</v>
      </c>
      <c r="AV91" s="126">
        <f>'05 - Elektročást'!M32</f>
        <v>0</v>
      </c>
      <c r="AW91" s="126">
        <f>'05 - Elektročást'!M33</f>
        <v>0</v>
      </c>
      <c r="AX91" s="126">
        <f>'05 - Elektročást'!M34</f>
        <v>0</v>
      </c>
      <c r="AY91" s="126">
        <f>'05 - Elektročást'!M35</f>
        <v>0</v>
      </c>
      <c r="AZ91" s="126">
        <f>'05 - Elektročást'!H32</f>
        <v>0</v>
      </c>
      <c r="BA91" s="126">
        <f>'05 - Elektročást'!H33</f>
        <v>0</v>
      </c>
      <c r="BB91" s="126">
        <f>'05 - Elektročást'!H34</f>
        <v>0</v>
      </c>
      <c r="BC91" s="126">
        <f>'05 - Elektročást'!H35</f>
        <v>0</v>
      </c>
      <c r="BD91" s="128">
        <f>'05 - Elektročást'!H36</f>
        <v>0</v>
      </c>
      <c r="BT91" s="129" t="s">
        <v>38</v>
      </c>
      <c r="BV91" s="129" t="s">
        <v>82</v>
      </c>
      <c r="BW91" s="129" t="s">
        <v>97</v>
      </c>
      <c r="BX91" s="129" t="s">
        <v>83</v>
      </c>
    </row>
    <row r="92" s="5" customFormat="1" ht="16.5" customHeight="1">
      <c r="A92" s="118" t="s">
        <v>85</v>
      </c>
      <c r="B92" s="119"/>
      <c r="C92" s="120"/>
      <c r="D92" s="121" t="s">
        <v>98</v>
      </c>
      <c r="E92" s="121"/>
      <c r="F92" s="121"/>
      <c r="G92" s="121"/>
      <c r="H92" s="121"/>
      <c r="I92" s="122"/>
      <c r="J92" s="121" t="s">
        <v>99</v>
      </c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3">
        <f>'06 - Vzduchotechnika'!M30</f>
        <v>0</v>
      </c>
      <c r="AH92" s="122"/>
      <c r="AI92" s="122"/>
      <c r="AJ92" s="122"/>
      <c r="AK92" s="122"/>
      <c r="AL92" s="122"/>
      <c r="AM92" s="122"/>
      <c r="AN92" s="123">
        <f>SUM(AG92,AT92)</f>
        <v>0</v>
      </c>
      <c r="AO92" s="122"/>
      <c r="AP92" s="122"/>
      <c r="AQ92" s="124"/>
      <c r="AS92" s="125">
        <f>'06 - Vzduchotechnika'!M28</f>
        <v>0</v>
      </c>
      <c r="AT92" s="126">
        <f>ROUND(SUM(AV92:AW92),0)</f>
        <v>0</v>
      </c>
      <c r="AU92" s="127">
        <f>'06 - Vzduchotechnika'!W116</f>
        <v>0</v>
      </c>
      <c r="AV92" s="126">
        <f>'06 - Vzduchotechnika'!M32</f>
        <v>0</v>
      </c>
      <c r="AW92" s="126">
        <f>'06 - Vzduchotechnika'!M33</f>
        <v>0</v>
      </c>
      <c r="AX92" s="126">
        <f>'06 - Vzduchotechnika'!M34</f>
        <v>0</v>
      </c>
      <c r="AY92" s="126">
        <f>'06 - Vzduchotechnika'!M35</f>
        <v>0</v>
      </c>
      <c r="AZ92" s="126">
        <f>'06 - Vzduchotechnika'!H32</f>
        <v>0</v>
      </c>
      <c r="BA92" s="126">
        <f>'06 - Vzduchotechnika'!H33</f>
        <v>0</v>
      </c>
      <c r="BB92" s="126">
        <f>'06 - Vzduchotechnika'!H34</f>
        <v>0</v>
      </c>
      <c r="BC92" s="126">
        <f>'06 - Vzduchotechnika'!H35</f>
        <v>0</v>
      </c>
      <c r="BD92" s="128">
        <f>'06 - Vzduchotechnika'!H36</f>
        <v>0</v>
      </c>
      <c r="BT92" s="129" t="s">
        <v>38</v>
      </c>
      <c r="BV92" s="129" t="s">
        <v>82</v>
      </c>
      <c r="BW92" s="129" t="s">
        <v>100</v>
      </c>
      <c r="BX92" s="129" t="s">
        <v>83</v>
      </c>
    </row>
    <row r="93" s="5" customFormat="1" ht="16.5" customHeight="1">
      <c r="A93" s="118" t="s">
        <v>85</v>
      </c>
      <c r="B93" s="119"/>
      <c r="C93" s="120"/>
      <c r="D93" s="121" t="s">
        <v>101</v>
      </c>
      <c r="E93" s="121"/>
      <c r="F93" s="121"/>
      <c r="G93" s="121"/>
      <c r="H93" s="121"/>
      <c r="I93" s="122"/>
      <c r="J93" s="121" t="s">
        <v>102</v>
      </c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3">
        <f>'07 - Zpevněné plochy'!M30</f>
        <v>0</v>
      </c>
      <c r="AH93" s="122"/>
      <c r="AI93" s="122"/>
      <c r="AJ93" s="122"/>
      <c r="AK93" s="122"/>
      <c r="AL93" s="122"/>
      <c r="AM93" s="122"/>
      <c r="AN93" s="123">
        <f>SUM(AG93,AT93)</f>
        <v>0</v>
      </c>
      <c r="AO93" s="122"/>
      <c r="AP93" s="122"/>
      <c r="AQ93" s="124"/>
      <c r="AS93" s="130">
        <f>'07 - Zpevněné plochy'!M28</f>
        <v>0</v>
      </c>
      <c r="AT93" s="131">
        <f>ROUND(SUM(AV93:AW93),0)</f>
        <v>0</v>
      </c>
      <c r="AU93" s="132">
        <f>'07 - Zpevněné plochy'!W119</f>
        <v>0</v>
      </c>
      <c r="AV93" s="131">
        <f>'07 - Zpevněné plochy'!M32</f>
        <v>0</v>
      </c>
      <c r="AW93" s="131">
        <f>'07 - Zpevněné plochy'!M33</f>
        <v>0</v>
      </c>
      <c r="AX93" s="131">
        <f>'07 - Zpevněné plochy'!M34</f>
        <v>0</v>
      </c>
      <c r="AY93" s="131">
        <f>'07 - Zpevněné plochy'!M35</f>
        <v>0</v>
      </c>
      <c r="AZ93" s="131">
        <f>'07 - Zpevněné plochy'!H32</f>
        <v>0</v>
      </c>
      <c r="BA93" s="131">
        <f>'07 - Zpevněné plochy'!H33</f>
        <v>0</v>
      </c>
      <c r="BB93" s="131">
        <f>'07 - Zpevněné plochy'!H34</f>
        <v>0</v>
      </c>
      <c r="BC93" s="131">
        <f>'07 - Zpevněné plochy'!H35</f>
        <v>0</v>
      </c>
      <c r="BD93" s="133">
        <f>'07 - Zpevněné plochy'!H36</f>
        <v>0</v>
      </c>
      <c r="BT93" s="129" t="s">
        <v>38</v>
      </c>
      <c r="BV93" s="129" t="s">
        <v>82</v>
      </c>
      <c r="BW93" s="129" t="s">
        <v>103</v>
      </c>
      <c r="BX93" s="129" t="s">
        <v>83</v>
      </c>
    </row>
    <row r="94">
      <c r="B94" s="24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7"/>
    </row>
    <row r="95" s="1" customFormat="1" ht="30" customHeight="1">
      <c r="B95" s="44"/>
      <c r="C95" s="108" t="s">
        <v>104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111">
        <f>ROUND(SUM(AG96:AG99),0)</f>
        <v>0</v>
      </c>
      <c r="AH95" s="111"/>
      <c r="AI95" s="111"/>
      <c r="AJ95" s="111"/>
      <c r="AK95" s="111"/>
      <c r="AL95" s="111"/>
      <c r="AM95" s="111"/>
      <c r="AN95" s="111">
        <f>ROUND(SUM(AN96:AN99),0)</f>
        <v>0</v>
      </c>
      <c r="AO95" s="111"/>
      <c r="AP95" s="111"/>
      <c r="AQ95" s="46"/>
      <c r="AS95" s="104" t="s">
        <v>105</v>
      </c>
      <c r="AT95" s="105" t="s">
        <v>106</v>
      </c>
      <c r="AU95" s="105" t="s">
        <v>44</v>
      </c>
      <c r="AV95" s="106" t="s">
        <v>67</v>
      </c>
    </row>
    <row r="96" s="1" customFormat="1" ht="19.92" customHeight="1">
      <c r="B96" s="44"/>
      <c r="C96" s="45"/>
      <c r="D96" s="134" t="s">
        <v>107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135">
        <f>ROUND(AG87*AS96,0)</f>
        <v>0</v>
      </c>
      <c r="AH96" s="136"/>
      <c r="AI96" s="136"/>
      <c r="AJ96" s="136"/>
      <c r="AK96" s="136"/>
      <c r="AL96" s="136"/>
      <c r="AM96" s="136"/>
      <c r="AN96" s="136">
        <f>ROUND(AG96+AV96,0)</f>
        <v>0</v>
      </c>
      <c r="AO96" s="136"/>
      <c r="AP96" s="136"/>
      <c r="AQ96" s="46"/>
      <c r="AS96" s="137">
        <v>0</v>
      </c>
      <c r="AT96" s="138" t="s">
        <v>108</v>
      </c>
      <c r="AU96" s="138" t="s">
        <v>45</v>
      </c>
      <c r="AV96" s="139">
        <f>ROUND(IF(AU96="základní",AG96*L31,IF(AU96="snížená",AG96*L32,0)),0)</f>
        <v>0</v>
      </c>
      <c r="BV96" s="20" t="s">
        <v>109</v>
      </c>
      <c r="BY96" s="140">
        <f>IF(AU96="základní",AV96,0)</f>
        <v>0</v>
      </c>
      <c r="BZ96" s="140">
        <f>IF(AU96="snížená",AV96,0)</f>
        <v>0</v>
      </c>
      <c r="CA96" s="140">
        <v>0</v>
      </c>
      <c r="CB96" s="140">
        <v>0</v>
      </c>
      <c r="CC96" s="140">
        <v>0</v>
      </c>
      <c r="CD96" s="140">
        <f>IF(AU96="základní",AG96,0)</f>
        <v>0</v>
      </c>
      <c r="CE96" s="140">
        <f>IF(AU96="snížená",AG96,0)</f>
        <v>0</v>
      </c>
      <c r="CF96" s="140">
        <f>IF(AU96="zákl. přenesená",AG96,0)</f>
        <v>0</v>
      </c>
      <c r="CG96" s="140">
        <f>IF(AU96="sníž. přenesená",AG96,0)</f>
        <v>0</v>
      </c>
      <c r="CH96" s="140">
        <f>IF(AU96="nulová",AG96,0)</f>
        <v>0</v>
      </c>
      <c r="CI96" s="20">
        <f>IF(AU96="základní",1,IF(AU96="snížená",2,IF(AU96="zákl. přenesená",4,IF(AU96="sníž. přenesená",5,3))))</f>
        <v>1</v>
      </c>
      <c r="CJ96" s="20">
        <f>IF(AT96="stavební čast",1,IF(8896="investiční čast",2,3))</f>
        <v>1</v>
      </c>
      <c r="CK96" s="20" t="str">
        <f>IF(D96="Vyplň vlastní","","x")</f>
        <v>x</v>
      </c>
    </row>
    <row r="97" s="1" customFormat="1" ht="19.92" customHeight="1">
      <c r="B97" s="44"/>
      <c r="C97" s="45"/>
      <c r="D97" s="141" t="s">
        <v>110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45"/>
      <c r="AD97" s="45"/>
      <c r="AE97" s="45"/>
      <c r="AF97" s="45"/>
      <c r="AG97" s="135">
        <f>AG87*AS97</f>
        <v>0</v>
      </c>
      <c r="AH97" s="136"/>
      <c r="AI97" s="136"/>
      <c r="AJ97" s="136"/>
      <c r="AK97" s="136"/>
      <c r="AL97" s="136"/>
      <c r="AM97" s="136"/>
      <c r="AN97" s="136">
        <f>AG97+AV97</f>
        <v>0</v>
      </c>
      <c r="AO97" s="136"/>
      <c r="AP97" s="136"/>
      <c r="AQ97" s="46"/>
      <c r="AS97" s="142">
        <v>0</v>
      </c>
      <c r="AT97" s="143" t="s">
        <v>108</v>
      </c>
      <c r="AU97" s="143" t="s">
        <v>45</v>
      </c>
      <c r="AV97" s="144">
        <f>ROUND(IF(AU97="nulová",0,IF(OR(AU97="základní",AU97="zákl. přenesená"),AG97*L31,AG97*L32)),0)</f>
        <v>0</v>
      </c>
      <c r="BV97" s="20" t="s">
        <v>111</v>
      </c>
      <c r="BY97" s="140">
        <f>IF(AU97="základní",AV97,0)</f>
        <v>0</v>
      </c>
      <c r="BZ97" s="140">
        <f>IF(AU97="snížená",AV97,0)</f>
        <v>0</v>
      </c>
      <c r="CA97" s="140">
        <f>IF(AU97="zákl. přenesená",AV97,0)</f>
        <v>0</v>
      </c>
      <c r="CB97" s="140">
        <f>IF(AU97="sníž. přenesená",AV97,0)</f>
        <v>0</v>
      </c>
      <c r="CC97" s="140">
        <f>IF(AU97="nulová",AV97,0)</f>
        <v>0</v>
      </c>
      <c r="CD97" s="140">
        <f>IF(AU97="základní",AG97,0)</f>
        <v>0</v>
      </c>
      <c r="CE97" s="140">
        <f>IF(AU97="snížená",AG97,0)</f>
        <v>0</v>
      </c>
      <c r="CF97" s="140">
        <f>IF(AU97="zákl. přenesená",AG97,0)</f>
        <v>0</v>
      </c>
      <c r="CG97" s="140">
        <f>IF(AU97="sníž. přenesená",AG97,0)</f>
        <v>0</v>
      </c>
      <c r="CH97" s="140">
        <f>IF(AU97="nulová",AG97,0)</f>
        <v>0</v>
      </c>
      <c r="CI97" s="20">
        <f>IF(AU97="základní",1,IF(AU97="snížená",2,IF(AU97="zákl. přenesená",4,IF(AU97="sníž. přenesená",5,3))))</f>
        <v>1</v>
      </c>
      <c r="CJ97" s="20">
        <f>IF(AT97="stavební čast",1,IF(8897="investiční čast",2,3))</f>
        <v>1</v>
      </c>
      <c r="CK97" s="20" t="str">
        <f>IF(D97="Vyplň vlastní","","x")</f>
        <v/>
      </c>
    </row>
    <row r="98" s="1" customFormat="1" ht="19.92" customHeight="1">
      <c r="B98" s="44"/>
      <c r="C98" s="45"/>
      <c r="D98" s="141" t="s">
        <v>110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45"/>
      <c r="AD98" s="45"/>
      <c r="AE98" s="45"/>
      <c r="AF98" s="45"/>
      <c r="AG98" s="135">
        <f>AG87*AS98</f>
        <v>0</v>
      </c>
      <c r="AH98" s="136"/>
      <c r="AI98" s="136"/>
      <c r="AJ98" s="136"/>
      <c r="AK98" s="136"/>
      <c r="AL98" s="136"/>
      <c r="AM98" s="136"/>
      <c r="AN98" s="136">
        <f>AG98+AV98</f>
        <v>0</v>
      </c>
      <c r="AO98" s="136"/>
      <c r="AP98" s="136"/>
      <c r="AQ98" s="46"/>
      <c r="AS98" s="142">
        <v>0</v>
      </c>
      <c r="AT98" s="143" t="s">
        <v>108</v>
      </c>
      <c r="AU98" s="143" t="s">
        <v>45</v>
      </c>
      <c r="AV98" s="144">
        <f>ROUND(IF(AU98="nulová",0,IF(OR(AU98="základní",AU98="zákl. přenesená"),AG98*L31,AG98*L32)),0)</f>
        <v>0</v>
      </c>
      <c r="BV98" s="20" t="s">
        <v>111</v>
      </c>
      <c r="BY98" s="140">
        <f>IF(AU98="základní",AV98,0)</f>
        <v>0</v>
      </c>
      <c r="BZ98" s="140">
        <f>IF(AU98="snížená",AV98,0)</f>
        <v>0</v>
      </c>
      <c r="CA98" s="140">
        <f>IF(AU98="zákl. přenesená",AV98,0)</f>
        <v>0</v>
      </c>
      <c r="CB98" s="140">
        <f>IF(AU98="sníž. přenesená",AV98,0)</f>
        <v>0</v>
      </c>
      <c r="CC98" s="140">
        <f>IF(AU98="nulová",AV98,0)</f>
        <v>0</v>
      </c>
      <c r="CD98" s="140">
        <f>IF(AU98="základní",AG98,0)</f>
        <v>0</v>
      </c>
      <c r="CE98" s="140">
        <f>IF(AU98="snížená",AG98,0)</f>
        <v>0</v>
      </c>
      <c r="CF98" s="140">
        <f>IF(AU98="zákl. přenesená",AG98,0)</f>
        <v>0</v>
      </c>
      <c r="CG98" s="140">
        <f>IF(AU98="sníž. přenesená",AG98,0)</f>
        <v>0</v>
      </c>
      <c r="CH98" s="140">
        <f>IF(AU98="nulová",AG98,0)</f>
        <v>0</v>
      </c>
      <c r="CI98" s="20">
        <f>IF(AU98="základní",1,IF(AU98="snížená",2,IF(AU98="zákl. přenesená",4,IF(AU98="sníž. přenesená",5,3))))</f>
        <v>1</v>
      </c>
      <c r="CJ98" s="20">
        <f>IF(AT98="stavební čast",1,IF(8898="investiční čast",2,3))</f>
        <v>1</v>
      </c>
      <c r="CK98" s="20" t="str">
        <f>IF(D98="Vyplň vlastní","","x")</f>
        <v/>
      </c>
    </row>
    <row r="99" s="1" customFormat="1" ht="19.92" customHeight="1">
      <c r="B99" s="44"/>
      <c r="C99" s="45"/>
      <c r="D99" s="141" t="s">
        <v>110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45"/>
      <c r="AD99" s="45"/>
      <c r="AE99" s="45"/>
      <c r="AF99" s="45"/>
      <c r="AG99" s="135">
        <f>AG87*AS99</f>
        <v>0</v>
      </c>
      <c r="AH99" s="136"/>
      <c r="AI99" s="136"/>
      <c r="AJ99" s="136"/>
      <c r="AK99" s="136"/>
      <c r="AL99" s="136"/>
      <c r="AM99" s="136"/>
      <c r="AN99" s="136">
        <f>AG99+AV99</f>
        <v>0</v>
      </c>
      <c r="AO99" s="136"/>
      <c r="AP99" s="136"/>
      <c r="AQ99" s="46"/>
      <c r="AS99" s="145">
        <v>0</v>
      </c>
      <c r="AT99" s="146" t="s">
        <v>108</v>
      </c>
      <c r="AU99" s="146" t="s">
        <v>45</v>
      </c>
      <c r="AV99" s="147">
        <f>ROUND(IF(AU99="nulová",0,IF(OR(AU99="základní",AU99="zákl. přenesená"),AG99*L31,AG99*L32)),0)</f>
        <v>0</v>
      </c>
      <c r="BV99" s="20" t="s">
        <v>111</v>
      </c>
      <c r="BY99" s="140">
        <f>IF(AU99="základní",AV99,0)</f>
        <v>0</v>
      </c>
      <c r="BZ99" s="140">
        <f>IF(AU99="snížená",AV99,0)</f>
        <v>0</v>
      </c>
      <c r="CA99" s="140">
        <f>IF(AU99="zákl. přenesená",AV99,0)</f>
        <v>0</v>
      </c>
      <c r="CB99" s="140">
        <f>IF(AU99="sníž. přenesená",AV99,0)</f>
        <v>0</v>
      </c>
      <c r="CC99" s="140">
        <f>IF(AU99="nulová",AV99,0)</f>
        <v>0</v>
      </c>
      <c r="CD99" s="140">
        <f>IF(AU99="základní",AG99,0)</f>
        <v>0</v>
      </c>
      <c r="CE99" s="140">
        <f>IF(AU99="snížená",AG99,0)</f>
        <v>0</v>
      </c>
      <c r="CF99" s="140">
        <f>IF(AU99="zákl. přenesená",AG99,0)</f>
        <v>0</v>
      </c>
      <c r="CG99" s="140">
        <f>IF(AU99="sníž. přenesená",AG99,0)</f>
        <v>0</v>
      </c>
      <c r="CH99" s="140">
        <f>IF(AU99="nulová",AG99,0)</f>
        <v>0</v>
      </c>
      <c r="CI99" s="20">
        <f>IF(AU99="základní",1,IF(AU99="snížená",2,IF(AU99="zákl. přenesená",4,IF(AU99="sníž. přenesená",5,3))))</f>
        <v>1</v>
      </c>
      <c r="CJ99" s="20">
        <f>IF(AT99="stavební čast",1,IF(8899="investiční čast",2,3))</f>
        <v>1</v>
      </c>
      <c r="CK99" s="20" t="str">
        <f>IF(D99="Vyplň vlastní","","x")</f>
        <v/>
      </c>
    </row>
    <row r="100" s="1" customFormat="1" ht="10.8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6"/>
    </row>
    <row r="101" s="1" customFormat="1" ht="30" customHeight="1">
      <c r="B101" s="44"/>
      <c r="C101" s="148" t="s">
        <v>112</v>
      </c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50">
        <f>ROUND(AG87+AG95,0)</f>
        <v>0</v>
      </c>
      <c r="AH101" s="150"/>
      <c r="AI101" s="150"/>
      <c r="AJ101" s="150"/>
      <c r="AK101" s="150"/>
      <c r="AL101" s="150"/>
      <c r="AM101" s="150"/>
      <c r="AN101" s="150">
        <f>AN87+AN95</f>
        <v>0</v>
      </c>
      <c r="AO101" s="150"/>
      <c r="AP101" s="150"/>
      <c r="AQ101" s="46"/>
    </row>
    <row r="102" s="1" customFormat="1" ht="6.96" customHeight="1"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5"/>
    </row>
  </sheetData>
  <sheetProtection sheet="1" formatColumns="0" formatRows="0" objects="1" scenarios="1" spinCount="10" saltValue="0Ex9Rn8tRc+gWz8oDCkqbFV4GGXX0klp8scG3plEKYNl0kJohKUu9s+XxmTRRu14txRMcncEeUnRChzn1MzfMg==" hashValue="BQj6eHHYOES5m+wH5cpo+EuBYhq/8RQ4jhIerCu4lFATk1RnUk4UmlaNnNABxyT2eZDQO0tycko3XdR23SYxAw==" algorithmName="SHA-512" password="CC35"/>
  <mergeCells count="7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G96:AM96"/>
    <mergeCell ref="AN96:AP96"/>
    <mergeCell ref="D97:AB97"/>
    <mergeCell ref="AG97:AM97"/>
    <mergeCell ref="AN97:AP97"/>
    <mergeCell ref="D98:AB98"/>
    <mergeCell ref="AG98:AM98"/>
    <mergeCell ref="AN98:AP98"/>
    <mergeCell ref="D99:AB99"/>
    <mergeCell ref="AG99:AM99"/>
    <mergeCell ref="AN99:AP99"/>
    <mergeCell ref="AG87:AM87"/>
    <mergeCell ref="AN87:AP87"/>
    <mergeCell ref="AG95:AM95"/>
    <mergeCell ref="AN95:AP95"/>
    <mergeCell ref="AG101:AM101"/>
    <mergeCell ref="AN101:AP101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6:AU100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6:AT100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tavební část'!C2" display="/"/>
    <hyperlink ref="A89" location="'02 - Ocelová konstrukce'!C2" display="/"/>
    <hyperlink ref="A90" location="'03 - Kanalizace a vsakova...'!C2" display="/"/>
    <hyperlink ref="A91" location="'05 - Elektročást'!C2" display="/"/>
    <hyperlink ref="A92" location="'06 - Vzduchotechnika'!C2" display="/"/>
    <hyperlink ref="A93" location="'07 - Zpevněné plochy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113</v>
      </c>
      <c r="G1" s="13"/>
      <c r="H1" s="152" t="s">
        <v>114</v>
      </c>
      <c r="I1" s="152"/>
      <c r="J1" s="152"/>
      <c r="K1" s="152"/>
      <c r="L1" s="13" t="s">
        <v>115</v>
      </c>
      <c r="M1" s="11"/>
      <c r="N1" s="11"/>
      <c r="O1" s="12" t="s">
        <v>116</v>
      </c>
      <c r="P1" s="11"/>
      <c r="Q1" s="11"/>
      <c r="R1" s="11"/>
      <c r="S1" s="13" t="s">
        <v>117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88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118</v>
      </c>
    </row>
    <row r="4" ht="36.96" customHeight="1">
      <c r="B4" s="24"/>
      <c r="C4" s="25" t="s">
        <v>119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Rekonstrukce skladu cibule, k.ú. Bartošovice, p.č. 2348/1 a 2349/1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120</v>
      </c>
      <c r="E7" s="45"/>
      <c r="F7" s="34" t="s">
        <v>121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17. 5. 2018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22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30</v>
      </c>
      <c r="F12" s="45"/>
      <c r="G12" s="45"/>
      <c r="H12" s="45"/>
      <c r="I12" s="45"/>
      <c r="J12" s="45"/>
      <c r="K12" s="45"/>
      <c r="L12" s="45"/>
      <c r="M12" s="36" t="s">
        <v>31</v>
      </c>
      <c r="N12" s="45"/>
      <c r="O12" s="31" t="s">
        <v>22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32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31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34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35</v>
      </c>
      <c r="P17" s="31"/>
      <c r="Q17" s="45"/>
      <c r="R17" s="46"/>
    </row>
    <row r="18" s="1" customFormat="1" ht="18" customHeight="1">
      <c r="B18" s="44"/>
      <c r="C18" s="45"/>
      <c r="D18" s="45"/>
      <c r="E18" s="31" t="s">
        <v>36</v>
      </c>
      <c r="F18" s="45"/>
      <c r="G18" s="45"/>
      <c r="H18" s="45"/>
      <c r="I18" s="45"/>
      <c r="J18" s="45"/>
      <c r="K18" s="45"/>
      <c r="L18" s="45"/>
      <c r="M18" s="36" t="s">
        <v>31</v>
      </c>
      <c r="N18" s="45"/>
      <c r="O18" s="31" t="s">
        <v>22</v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31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122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107</v>
      </c>
      <c r="E28" s="45"/>
      <c r="F28" s="45"/>
      <c r="G28" s="45"/>
      <c r="H28" s="45"/>
      <c r="I28" s="45"/>
      <c r="J28" s="45"/>
      <c r="K28" s="45"/>
      <c r="L28" s="45"/>
      <c r="M28" s="43">
        <f>N108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43</v>
      </c>
      <c r="E30" s="45"/>
      <c r="F30" s="45"/>
      <c r="G30" s="45"/>
      <c r="H30" s="45"/>
      <c r="I30" s="45"/>
      <c r="J30" s="45"/>
      <c r="K30" s="45"/>
      <c r="L30" s="45"/>
      <c r="M30" s="158">
        <f>ROUND(M27+M28,0)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44</v>
      </c>
      <c r="E32" s="52" t="s">
        <v>45</v>
      </c>
      <c r="F32" s="53">
        <v>0.20999999999999999</v>
      </c>
      <c r="G32" s="159" t="s">
        <v>46</v>
      </c>
      <c r="H32" s="160">
        <f>(SUM(BE108:BE115)+SUM(BE133:BE246))</f>
        <v>0</v>
      </c>
      <c r="I32" s="45"/>
      <c r="J32" s="45"/>
      <c r="K32" s="45"/>
      <c r="L32" s="45"/>
      <c r="M32" s="160">
        <f>ROUND((SUM(BE108:BE115)+SUM(BE133:BE246)), 0)*F32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47</v>
      </c>
      <c r="F33" s="53">
        <v>0.14999999999999999</v>
      </c>
      <c r="G33" s="159" t="s">
        <v>46</v>
      </c>
      <c r="H33" s="160">
        <f>(SUM(BF108:BF115)+SUM(BF133:BF246))</f>
        <v>0</v>
      </c>
      <c r="I33" s="45"/>
      <c r="J33" s="45"/>
      <c r="K33" s="45"/>
      <c r="L33" s="45"/>
      <c r="M33" s="160">
        <f>ROUND((SUM(BF108:BF115)+SUM(BF133:BF246)), 0)*F33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48</v>
      </c>
      <c r="F34" s="53">
        <v>0.20999999999999999</v>
      </c>
      <c r="G34" s="159" t="s">
        <v>46</v>
      </c>
      <c r="H34" s="160">
        <f>(SUM(BG108:BG115)+SUM(BG133:BG246))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49</v>
      </c>
      <c r="F35" s="53">
        <v>0.14999999999999999</v>
      </c>
      <c r="G35" s="159" t="s">
        <v>46</v>
      </c>
      <c r="H35" s="160">
        <f>(SUM(BH108:BH115)+SUM(BH133:BH246))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50</v>
      </c>
      <c r="F36" s="53">
        <v>0</v>
      </c>
      <c r="G36" s="159" t="s">
        <v>46</v>
      </c>
      <c r="H36" s="160">
        <f>(SUM(BI108:BI115)+SUM(BI133:BI246))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51</v>
      </c>
      <c r="E38" s="101"/>
      <c r="F38" s="101"/>
      <c r="G38" s="162" t="s">
        <v>52</v>
      </c>
      <c r="H38" s="163" t="s">
        <v>53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54</v>
      </c>
      <c r="E50" s="65"/>
      <c r="F50" s="65"/>
      <c r="G50" s="65"/>
      <c r="H50" s="66"/>
      <c r="I50" s="45"/>
      <c r="J50" s="64" t="s">
        <v>55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56</v>
      </c>
      <c r="E59" s="70"/>
      <c r="F59" s="70"/>
      <c r="G59" s="71" t="s">
        <v>57</v>
      </c>
      <c r="H59" s="72"/>
      <c r="I59" s="45"/>
      <c r="J59" s="69" t="s">
        <v>56</v>
      </c>
      <c r="K59" s="70"/>
      <c r="L59" s="70"/>
      <c r="M59" s="70"/>
      <c r="N59" s="71" t="s">
        <v>57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58</v>
      </c>
      <c r="E61" s="65"/>
      <c r="F61" s="65"/>
      <c r="G61" s="65"/>
      <c r="H61" s="66"/>
      <c r="I61" s="45"/>
      <c r="J61" s="64" t="s">
        <v>59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56</v>
      </c>
      <c r="E70" s="70"/>
      <c r="F70" s="70"/>
      <c r="G70" s="71" t="s">
        <v>57</v>
      </c>
      <c r="H70" s="72"/>
      <c r="I70" s="45"/>
      <c r="J70" s="69" t="s">
        <v>56</v>
      </c>
      <c r="K70" s="70"/>
      <c r="L70" s="70"/>
      <c r="M70" s="70"/>
      <c r="N70" s="71" t="s">
        <v>57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Rekonstrukce skladu cibule, k.ú. Bartošovice, p.č. 2348/1 a 2349/1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120</v>
      </c>
      <c r="D79" s="45"/>
      <c r="E79" s="45"/>
      <c r="F79" s="85" t="str">
        <f>F7</f>
        <v>01 - Stavební část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17. 5. 2018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>Ing. Petr Klečka</v>
      </c>
      <c r="G83" s="45"/>
      <c r="H83" s="45"/>
      <c r="I83" s="45"/>
      <c r="J83" s="45"/>
      <c r="K83" s="36" t="s">
        <v>34</v>
      </c>
      <c r="L83" s="45"/>
      <c r="M83" s="31" t="str">
        <f>E18</f>
        <v>PROJECT WORK,s.r.o.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32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39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124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125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126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N133</f>
        <v>0</v>
      </c>
      <c r="O88" s="172"/>
      <c r="P88" s="172"/>
      <c r="Q88" s="172"/>
      <c r="R88" s="46"/>
      <c r="T88" s="169"/>
      <c r="U88" s="169"/>
      <c r="AU88" s="20" t="s">
        <v>127</v>
      </c>
    </row>
    <row r="89" s="6" customFormat="1" ht="24.96" customHeight="1">
      <c r="B89" s="173"/>
      <c r="C89" s="174"/>
      <c r="D89" s="175" t="s">
        <v>128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N134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129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N135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130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N143</f>
        <v>0</v>
      </c>
      <c r="O91" s="180"/>
      <c r="P91" s="180"/>
      <c r="Q91" s="180"/>
      <c r="R91" s="181"/>
      <c r="T91" s="182"/>
      <c r="U91" s="182"/>
    </row>
    <row r="92" s="7" customFormat="1" ht="19.92" customHeight="1">
      <c r="B92" s="179"/>
      <c r="C92" s="180"/>
      <c r="D92" s="134" t="s">
        <v>131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N147</f>
        <v>0</v>
      </c>
      <c r="O92" s="180"/>
      <c r="P92" s="180"/>
      <c r="Q92" s="180"/>
      <c r="R92" s="181"/>
      <c r="T92" s="182"/>
      <c r="U92" s="182"/>
    </row>
    <row r="93" s="7" customFormat="1" ht="19.92" customHeight="1">
      <c r="B93" s="179"/>
      <c r="C93" s="180"/>
      <c r="D93" s="134" t="s">
        <v>132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N153</f>
        <v>0</v>
      </c>
      <c r="O93" s="180"/>
      <c r="P93" s="180"/>
      <c r="Q93" s="180"/>
      <c r="R93" s="181"/>
      <c r="T93" s="182"/>
      <c r="U93" s="182"/>
    </row>
    <row r="94" s="7" customFormat="1" ht="19.92" customHeight="1">
      <c r="B94" s="179"/>
      <c r="C94" s="180"/>
      <c r="D94" s="134" t="s">
        <v>133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36">
        <f>N159</f>
        <v>0</v>
      </c>
      <c r="O94" s="180"/>
      <c r="P94" s="180"/>
      <c r="Q94" s="180"/>
      <c r="R94" s="181"/>
      <c r="T94" s="182"/>
      <c r="U94" s="182"/>
    </row>
    <row r="95" s="7" customFormat="1" ht="19.92" customHeight="1">
      <c r="B95" s="179"/>
      <c r="C95" s="180"/>
      <c r="D95" s="134" t="s">
        <v>134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36">
        <f>N166</f>
        <v>0</v>
      </c>
      <c r="O95" s="180"/>
      <c r="P95" s="180"/>
      <c r="Q95" s="180"/>
      <c r="R95" s="181"/>
      <c r="T95" s="182"/>
      <c r="U95" s="182"/>
    </row>
    <row r="96" s="7" customFormat="1" ht="19.92" customHeight="1">
      <c r="B96" s="179"/>
      <c r="C96" s="180"/>
      <c r="D96" s="134" t="s">
        <v>135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36">
        <f>N179</f>
        <v>0</v>
      </c>
      <c r="O96" s="180"/>
      <c r="P96" s="180"/>
      <c r="Q96" s="180"/>
      <c r="R96" s="181"/>
      <c r="T96" s="182"/>
      <c r="U96" s="182"/>
    </row>
    <row r="97" s="7" customFormat="1" ht="19.92" customHeight="1">
      <c r="B97" s="179"/>
      <c r="C97" s="180"/>
      <c r="D97" s="134" t="s">
        <v>136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36">
        <f>N193</f>
        <v>0</v>
      </c>
      <c r="O97" s="180"/>
      <c r="P97" s="180"/>
      <c r="Q97" s="180"/>
      <c r="R97" s="181"/>
      <c r="T97" s="182"/>
      <c r="U97" s="182"/>
    </row>
    <row r="98" s="7" customFormat="1" ht="19.92" customHeight="1">
      <c r="B98" s="179"/>
      <c r="C98" s="180"/>
      <c r="D98" s="134" t="s">
        <v>137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36">
        <f>N196</f>
        <v>0</v>
      </c>
      <c r="O98" s="180"/>
      <c r="P98" s="180"/>
      <c r="Q98" s="180"/>
      <c r="R98" s="181"/>
      <c r="T98" s="182"/>
      <c r="U98" s="182"/>
    </row>
    <row r="99" s="6" customFormat="1" ht="24.96" customHeight="1">
      <c r="B99" s="173"/>
      <c r="C99" s="174"/>
      <c r="D99" s="175" t="s">
        <v>138</v>
      </c>
      <c r="E99" s="174"/>
      <c r="F99" s="174"/>
      <c r="G99" s="174"/>
      <c r="H99" s="174"/>
      <c r="I99" s="174"/>
      <c r="J99" s="174"/>
      <c r="K99" s="174"/>
      <c r="L99" s="174"/>
      <c r="M99" s="174"/>
      <c r="N99" s="176">
        <f>N198</f>
        <v>0</v>
      </c>
      <c r="O99" s="174"/>
      <c r="P99" s="174"/>
      <c r="Q99" s="174"/>
      <c r="R99" s="177"/>
      <c r="T99" s="178"/>
      <c r="U99" s="178"/>
    </row>
    <row r="100" s="7" customFormat="1" ht="19.92" customHeight="1">
      <c r="B100" s="179"/>
      <c r="C100" s="180"/>
      <c r="D100" s="134" t="s">
        <v>139</v>
      </c>
      <c r="E100" s="180"/>
      <c r="F100" s="180"/>
      <c r="G100" s="180"/>
      <c r="H100" s="180"/>
      <c r="I100" s="180"/>
      <c r="J100" s="180"/>
      <c r="K100" s="180"/>
      <c r="L100" s="180"/>
      <c r="M100" s="180"/>
      <c r="N100" s="136">
        <f>N199</f>
        <v>0</v>
      </c>
      <c r="O100" s="180"/>
      <c r="P100" s="180"/>
      <c r="Q100" s="180"/>
      <c r="R100" s="181"/>
      <c r="T100" s="182"/>
      <c r="U100" s="182"/>
    </row>
    <row r="101" s="7" customFormat="1" ht="19.92" customHeight="1">
      <c r="B101" s="179"/>
      <c r="C101" s="180"/>
      <c r="D101" s="134" t="s">
        <v>140</v>
      </c>
      <c r="E101" s="180"/>
      <c r="F101" s="180"/>
      <c r="G101" s="180"/>
      <c r="H101" s="180"/>
      <c r="I101" s="180"/>
      <c r="J101" s="180"/>
      <c r="K101" s="180"/>
      <c r="L101" s="180"/>
      <c r="M101" s="180"/>
      <c r="N101" s="136">
        <f>N202</f>
        <v>0</v>
      </c>
      <c r="O101" s="180"/>
      <c r="P101" s="180"/>
      <c r="Q101" s="180"/>
      <c r="R101" s="181"/>
      <c r="T101" s="182"/>
      <c r="U101" s="182"/>
    </row>
    <row r="102" s="7" customFormat="1" ht="19.92" customHeight="1">
      <c r="B102" s="179"/>
      <c r="C102" s="180"/>
      <c r="D102" s="134" t="s">
        <v>141</v>
      </c>
      <c r="E102" s="180"/>
      <c r="F102" s="180"/>
      <c r="G102" s="180"/>
      <c r="H102" s="180"/>
      <c r="I102" s="180"/>
      <c r="J102" s="180"/>
      <c r="K102" s="180"/>
      <c r="L102" s="180"/>
      <c r="M102" s="180"/>
      <c r="N102" s="136">
        <f>N210</f>
        <v>0</v>
      </c>
      <c r="O102" s="180"/>
      <c r="P102" s="180"/>
      <c r="Q102" s="180"/>
      <c r="R102" s="181"/>
      <c r="T102" s="182"/>
      <c r="U102" s="182"/>
    </row>
    <row r="103" s="7" customFormat="1" ht="19.92" customHeight="1">
      <c r="B103" s="179"/>
      <c r="C103" s="180"/>
      <c r="D103" s="134" t="s">
        <v>142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136">
        <f>N225</f>
        <v>0</v>
      </c>
      <c r="O103" s="180"/>
      <c r="P103" s="180"/>
      <c r="Q103" s="180"/>
      <c r="R103" s="181"/>
      <c r="T103" s="182"/>
      <c r="U103" s="182"/>
    </row>
    <row r="104" s="7" customFormat="1" ht="19.92" customHeight="1">
      <c r="B104" s="179"/>
      <c r="C104" s="180"/>
      <c r="D104" s="134" t="s">
        <v>143</v>
      </c>
      <c r="E104" s="180"/>
      <c r="F104" s="180"/>
      <c r="G104" s="180"/>
      <c r="H104" s="180"/>
      <c r="I104" s="180"/>
      <c r="J104" s="180"/>
      <c r="K104" s="180"/>
      <c r="L104" s="180"/>
      <c r="M104" s="180"/>
      <c r="N104" s="136">
        <f>N232</f>
        <v>0</v>
      </c>
      <c r="O104" s="180"/>
      <c r="P104" s="180"/>
      <c r="Q104" s="180"/>
      <c r="R104" s="181"/>
      <c r="T104" s="182"/>
      <c r="U104" s="182"/>
    </row>
    <row r="105" s="7" customFormat="1" ht="19.92" customHeight="1">
      <c r="B105" s="179"/>
      <c r="C105" s="180"/>
      <c r="D105" s="134" t="s">
        <v>144</v>
      </c>
      <c r="E105" s="180"/>
      <c r="F105" s="180"/>
      <c r="G105" s="180"/>
      <c r="H105" s="180"/>
      <c r="I105" s="180"/>
      <c r="J105" s="180"/>
      <c r="K105" s="180"/>
      <c r="L105" s="180"/>
      <c r="M105" s="180"/>
      <c r="N105" s="136">
        <f>N242</f>
        <v>0</v>
      </c>
      <c r="O105" s="180"/>
      <c r="P105" s="180"/>
      <c r="Q105" s="180"/>
      <c r="R105" s="181"/>
      <c r="T105" s="182"/>
      <c r="U105" s="182"/>
    </row>
    <row r="106" s="7" customFormat="1" ht="19.92" customHeight="1">
      <c r="B106" s="179"/>
      <c r="C106" s="180"/>
      <c r="D106" s="134" t="s">
        <v>145</v>
      </c>
      <c r="E106" s="180"/>
      <c r="F106" s="180"/>
      <c r="G106" s="180"/>
      <c r="H106" s="180"/>
      <c r="I106" s="180"/>
      <c r="J106" s="180"/>
      <c r="K106" s="180"/>
      <c r="L106" s="180"/>
      <c r="M106" s="180"/>
      <c r="N106" s="136">
        <f>N245</f>
        <v>0</v>
      </c>
      <c r="O106" s="180"/>
      <c r="P106" s="180"/>
      <c r="Q106" s="180"/>
      <c r="R106" s="181"/>
      <c r="T106" s="182"/>
      <c r="U106" s="182"/>
    </row>
    <row r="107" s="1" customFormat="1" ht="21.84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  <c r="T107" s="169"/>
      <c r="U107" s="169"/>
    </row>
    <row r="108" s="1" customFormat="1" ht="29.28" customHeight="1">
      <c r="B108" s="44"/>
      <c r="C108" s="171" t="s">
        <v>146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172">
        <f>ROUND(N109+N110+N111+N112+N113+N114,0)</f>
        <v>0</v>
      </c>
      <c r="O108" s="183"/>
      <c r="P108" s="183"/>
      <c r="Q108" s="183"/>
      <c r="R108" s="46"/>
      <c r="T108" s="184"/>
      <c r="U108" s="185" t="s">
        <v>44</v>
      </c>
    </row>
    <row r="109" s="1" customFormat="1" ht="18" customHeight="1">
      <c r="B109" s="44"/>
      <c r="C109" s="45"/>
      <c r="D109" s="141" t="s">
        <v>147</v>
      </c>
      <c r="E109" s="134"/>
      <c r="F109" s="134"/>
      <c r="G109" s="134"/>
      <c r="H109" s="134"/>
      <c r="I109" s="45"/>
      <c r="J109" s="45"/>
      <c r="K109" s="45"/>
      <c r="L109" s="45"/>
      <c r="M109" s="45"/>
      <c r="N109" s="135">
        <f>ROUND(N88*T109,0)</f>
        <v>0</v>
      </c>
      <c r="O109" s="136"/>
      <c r="P109" s="136"/>
      <c r="Q109" s="136"/>
      <c r="R109" s="46"/>
      <c r="S109" s="186"/>
      <c r="T109" s="187"/>
      <c r="U109" s="188" t="s">
        <v>45</v>
      </c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9" t="s">
        <v>148</v>
      </c>
      <c r="AZ109" s="186"/>
      <c r="BA109" s="186"/>
      <c r="BB109" s="186"/>
      <c r="BC109" s="186"/>
      <c r="BD109" s="186"/>
      <c r="BE109" s="190">
        <f>IF(U109="základní",N109,0)</f>
        <v>0</v>
      </c>
      <c r="BF109" s="190">
        <f>IF(U109="snížená",N109,0)</f>
        <v>0</v>
      </c>
      <c r="BG109" s="190">
        <f>IF(U109="zákl. přenesená",N109,0)</f>
        <v>0</v>
      </c>
      <c r="BH109" s="190">
        <f>IF(U109="sníž. přenesená",N109,0)</f>
        <v>0</v>
      </c>
      <c r="BI109" s="190">
        <f>IF(U109="nulová",N109,0)</f>
        <v>0</v>
      </c>
      <c r="BJ109" s="189" t="s">
        <v>38</v>
      </c>
      <c r="BK109" s="186"/>
      <c r="BL109" s="186"/>
      <c r="BM109" s="186"/>
    </row>
    <row r="110" s="1" customFormat="1" ht="18" customHeight="1">
      <c r="B110" s="44"/>
      <c r="C110" s="45"/>
      <c r="D110" s="141" t="s">
        <v>149</v>
      </c>
      <c r="E110" s="134"/>
      <c r="F110" s="134"/>
      <c r="G110" s="134"/>
      <c r="H110" s="134"/>
      <c r="I110" s="45"/>
      <c r="J110" s="45"/>
      <c r="K110" s="45"/>
      <c r="L110" s="45"/>
      <c r="M110" s="45"/>
      <c r="N110" s="135">
        <f>ROUND(N88*T110,0)</f>
        <v>0</v>
      </c>
      <c r="O110" s="136"/>
      <c r="P110" s="136"/>
      <c r="Q110" s="136"/>
      <c r="R110" s="46"/>
      <c r="S110" s="186"/>
      <c r="T110" s="187"/>
      <c r="U110" s="188" t="s">
        <v>45</v>
      </c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9" t="s">
        <v>148</v>
      </c>
      <c r="AZ110" s="186"/>
      <c r="BA110" s="186"/>
      <c r="BB110" s="186"/>
      <c r="BC110" s="186"/>
      <c r="BD110" s="186"/>
      <c r="BE110" s="190">
        <f>IF(U110="základní",N110,0)</f>
        <v>0</v>
      </c>
      <c r="BF110" s="190">
        <f>IF(U110="snížená",N110,0)</f>
        <v>0</v>
      </c>
      <c r="BG110" s="190">
        <f>IF(U110="zákl. přenesená",N110,0)</f>
        <v>0</v>
      </c>
      <c r="BH110" s="190">
        <f>IF(U110="sníž. přenesená",N110,0)</f>
        <v>0</v>
      </c>
      <c r="BI110" s="190">
        <f>IF(U110="nulová",N110,0)</f>
        <v>0</v>
      </c>
      <c r="BJ110" s="189" t="s">
        <v>38</v>
      </c>
      <c r="BK110" s="186"/>
      <c r="BL110" s="186"/>
      <c r="BM110" s="186"/>
    </row>
    <row r="111" s="1" customFormat="1" ht="18" customHeight="1">
      <c r="B111" s="44"/>
      <c r="C111" s="45"/>
      <c r="D111" s="141" t="s">
        <v>150</v>
      </c>
      <c r="E111" s="134"/>
      <c r="F111" s="134"/>
      <c r="G111" s="134"/>
      <c r="H111" s="134"/>
      <c r="I111" s="45"/>
      <c r="J111" s="45"/>
      <c r="K111" s="45"/>
      <c r="L111" s="45"/>
      <c r="M111" s="45"/>
      <c r="N111" s="135">
        <f>ROUND(N88*T111,0)</f>
        <v>0</v>
      </c>
      <c r="O111" s="136"/>
      <c r="P111" s="136"/>
      <c r="Q111" s="136"/>
      <c r="R111" s="46"/>
      <c r="S111" s="186"/>
      <c r="T111" s="187"/>
      <c r="U111" s="188" t="s">
        <v>45</v>
      </c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9" t="s">
        <v>148</v>
      </c>
      <c r="AZ111" s="186"/>
      <c r="BA111" s="186"/>
      <c r="BB111" s="186"/>
      <c r="BC111" s="186"/>
      <c r="BD111" s="186"/>
      <c r="BE111" s="190">
        <f>IF(U111="základní",N111,0)</f>
        <v>0</v>
      </c>
      <c r="BF111" s="190">
        <f>IF(U111="snížená",N111,0)</f>
        <v>0</v>
      </c>
      <c r="BG111" s="190">
        <f>IF(U111="zákl. přenesená",N111,0)</f>
        <v>0</v>
      </c>
      <c r="BH111" s="190">
        <f>IF(U111="sníž. přenesená",N111,0)</f>
        <v>0</v>
      </c>
      <c r="BI111" s="190">
        <f>IF(U111="nulová",N111,0)</f>
        <v>0</v>
      </c>
      <c r="BJ111" s="189" t="s">
        <v>38</v>
      </c>
      <c r="BK111" s="186"/>
      <c r="BL111" s="186"/>
      <c r="BM111" s="186"/>
    </row>
    <row r="112" s="1" customFormat="1" ht="18" customHeight="1">
      <c r="B112" s="44"/>
      <c r="C112" s="45"/>
      <c r="D112" s="141" t="s">
        <v>151</v>
      </c>
      <c r="E112" s="134"/>
      <c r="F112" s="134"/>
      <c r="G112" s="134"/>
      <c r="H112" s="134"/>
      <c r="I112" s="45"/>
      <c r="J112" s="45"/>
      <c r="K112" s="45"/>
      <c r="L112" s="45"/>
      <c r="M112" s="45"/>
      <c r="N112" s="135">
        <f>ROUND(N88*T112,0)</f>
        <v>0</v>
      </c>
      <c r="O112" s="136"/>
      <c r="P112" s="136"/>
      <c r="Q112" s="136"/>
      <c r="R112" s="46"/>
      <c r="S112" s="186"/>
      <c r="T112" s="187"/>
      <c r="U112" s="188" t="s">
        <v>45</v>
      </c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9" t="s">
        <v>148</v>
      </c>
      <c r="AZ112" s="186"/>
      <c r="BA112" s="186"/>
      <c r="BB112" s="186"/>
      <c r="BC112" s="186"/>
      <c r="BD112" s="186"/>
      <c r="BE112" s="190">
        <f>IF(U112="základní",N112,0)</f>
        <v>0</v>
      </c>
      <c r="BF112" s="190">
        <f>IF(U112="snížená",N112,0)</f>
        <v>0</v>
      </c>
      <c r="BG112" s="190">
        <f>IF(U112="zákl. přenesená",N112,0)</f>
        <v>0</v>
      </c>
      <c r="BH112" s="190">
        <f>IF(U112="sníž. přenesená",N112,0)</f>
        <v>0</v>
      </c>
      <c r="BI112" s="190">
        <f>IF(U112="nulová",N112,0)</f>
        <v>0</v>
      </c>
      <c r="BJ112" s="189" t="s">
        <v>38</v>
      </c>
      <c r="BK112" s="186"/>
      <c r="BL112" s="186"/>
      <c r="BM112" s="186"/>
    </row>
    <row r="113" s="1" customFormat="1" ht="18" customHeight="1">
      <c r="B113" s="44"/>
      <c r="C113" s="45"/>
      <c r="D113" s="141" t="s">
        <v>152</v>
      </c>
      <c r="E113" s="134"/>
      <c r="F113" s="134"/>
      <c r="G113" s="134"/>
      <c r="H113" s="134"/>
      <c r="I113" s="45"/>
      <c r="J113" s="45"/>
      <c r="K113" s="45"/>
      <c r="L113" s="45"/>
      <c r="M113" s="45"/>
      <c r="N113" s="135">
        <f>ROUND(N88*T113,0)</f>
        <v>0</v>
      </c>
      <c r="O113" s="136"/>
      <c r="P113" s="136"/>
      <c r="Q113" s="136"/>
      <c r="R113" s="46"/>
      <c r="S113" s="186"/>
      <c r="T113" s="187"/>
      <c r="U113" s="188" t="s">
        <v>45</v>
      </c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9" t="s">
        <v>148</v>
      </c>
      <c r="AZ113" s="186"/>
      <c r="BA113" s="186"/>
      <c r="BB113" s="186"/>
      <c r="BC113" s="186"/>
      <c r="BD113" s="186"/>
      <c r="BE113" s="190">
        <f>IF(U113="základní",N113,0)</f>
        <v>0</v>
      </c>
      <c r="BF113" s="190">
        <f>IF(U113="snížená",N113,0)</f>
        <v>0</v>
      </c>
      <c r="BG113" s="190">
        <f>IF(U113="zákl. přenesená",N113,0)</f>
        <v>0</v>
      </c>
      <c r="BH113" s="190">
        <f>IF(U113="sníž. přenesená",N113,0)</f>
        <v>0</v>
      </c>
      <c r="BI113" s="190">
        <f>IF(U113="nulová",N113,0)</f>
        <v>0</v>
      </c>
      <c r="BJ113" s="189" t="s">
        <v>38</v>
      </c>
      <c r="BK113" s="186"/>
      <c r="BL113" s="186"/>
      <c r="BM113" s="186"/>
    </row>
    <row r="114" s="1" customFormat="1" ht="18" customHeight="1">
      <c r="B114" s="44"/>
      <c r="C114" s="45"/>
      <c r="D114" s="134" t="s">
        <v>153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135">
        <f>ROUND(N88*T114,0)</f>
        <v>0</v>
      </c>
      <c r="O114" s="136"/>
      <c r="P114" s="136"/>
      <c r="Q114" s="136"/>
      <c r="R114" s="46"/>
      <c r="S114" s="186"/>
      <c r="T114" s="191"/>
      <c r="U114" s="192" t="s">
        <v>45</v>
      </c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9" t="s">
        <v>154</v>
      </c>
      <c r="AZ114" s="186"/>
      <c r="BA114" s="186"/>
      <c r="BB114" s="186"/>
      <c r="BC114" s="186"/>
      <c r="BD114" s="186"/>
      <c r="BE114" s="190">
        <f>IF(U114="základní",N114,0)</f>
        <v>0</v>
      </c>
      <c r="BF114" s="190">
        <f>IF(U114="snížená",N114,0)</f>
        <v>0</v>
      </c>
      <c r="BG114" s="190">
        <f>IF(U114="zákl. přenesená",N114,0)</f>
        <v>0</v>
      </c>
      <c r="BH114" s="190">
        <f>IF(U114="sníž. přenesená",N114,0)</f>
        <v>0</v>
      </c>
      <c r="BI114" s="190">
        <f>IF(U114="nulová",N114,0)</f>
        <v>0</v>
      </c>
      <c r="BJ114" s="189" t="s">
        <v>38</v>
      </c>
      <c r="BK114" s="186"/>
      <c r="BL114" s="186"/>
      <c r="BM114" s="186"/>
    </row>
    <row r="115" s="1" customForma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T115" s="169"/>
      <c r="U115" s="169"/>
    </row>
    <row r="116" s="1" customFormat="1" ht="29.28" customHeight="1">
      <c r="B116" s="44"/>
      <c r="C116" s="148" t="s">
        <v>112</v>
      </c>
      <c r="D116" s="149"/>
      <c r="E116" s="149"/>
      <c r="F116" s="149"/>
      <c r="G116" s="149"/>
      <c r="H116" s="149"/>
      <c r="I116" s="149"/>
      <c r="J116" s="149"/>
      <c r="K116" s="149"/>
      <c r="L116" s="150">
        <f>ROUND(SUM(N88+N108),0)</f>
        <v>0</v>
      </c>
      <c r="M116" s="150"/>
      <c r="N116" s="150"/>
      <c r="O116" s="150"/>
      <c r="P116" s="150"/>
      <c r="Q116" s="150"/>
      <c r="R116" s="46"/>
      <c r="T116" s="169"/>
      <c r="U116" s="169"/>
    </row>
    <row r="117" s="1" customFormat="1" ht="6.96" customHeight="1"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5"/>
      <c r="T117" s="169"/>
      <c r="U117" s="169"/>
    </row>
    <row r="121" s="1" customFormat="1" ht="6.96" customHeight="1"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8"/>
    </row>
    <row r="122" s="1" customFormat="1" ht="36.96" customHeight="1">
      <c r="B122" s="44"/>
      <c r="C122" s="25" t="s">
        <v>155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="1" customFormat="1" ht="6.96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4" s="1" customFormat="1" ht="30" customHeight="1">
      <c r="B124" s="44"/>
      <c r="C124" s="36" t="s">
        <v>19</v>
      </c>
      <c r="D124" s="45"/>
      <c r="E124" s="45"/>
      <c r="F124" s="153" t="str">
        <f>F6</f>
        <v>Rekonstrukce skladu cibule, k.ú. Bartošovice, p.č. 2348/1 a 2349/1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5"/>
      <c r="R124" s="46"/>
    </row>
    <row r="125" s="1" customFormat="1" ht="36.96" customHeight="1">
      <c r="B125" s="44"/>
      <c r="C125" s="83" t="s">
        <v>120</v>
      </c>
      <c r="D125" s="45"/>
      <c r="E125" s="45"/>
      <c r="F125" s="85" t="str">
        <f>F7</f>
        <v>01 - Stavební část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</row>
    <row r="126" s="1" customFormat="1" ht="6.96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s="1" customFormat="1" ht="18" customHeight="1">
      <c r="B127" s="44"/>
      <c r="C127" s="36" t="s">
        <v>24</v>
      </c>
      <c r="D127" s="45"/>
      <c r="E127" s="45"/>
      <c r="F127" s="31" t="str">
        <f>F9</f>
        <v xml:space="preserve"> </v>
      </c>
      <c r="G127" s="45"/>
      <c r="H127" s="45"/>
      <c r="I127" s="45"/>
      <c r="J127" s="45"/>
      <c r="K127" s="36" t="s">
        <v>26</v>
      </c>
      <c r="L127" s="45"/>
      <c r="M127" s="88" t="str">
        <f>IF(O9="","",O9)</f>
        <v>17. 5. 2018</v>
      </c>
      <c r="N127" s="88"/>
      <c r="O127" s="88"/>
      <c r="P127" s="88"/>
      <c r="Q127" s="45"/>
      <c r="R127" s="46"/>
    </row>
    <row r="128" s="1" customFormat="1" ht="6.96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6"/>
    </row>
    <row r="129" s="1" customFormat="1">
      <c r="B129" s="44"/>
      <c r="C129" s="36" t="s">
        <v>28</v>
      </c>
      <c r="D129" s="45"/>
      <c r="E129" s="45"/>
      <c r="F129" s="31" t="str">
        <f>E12</f>
        <v>Ing. Petr Klečka</v>
      </c>
      <c r="G129" s="45"/>
      <c r="H129" s="45"/>
      <c r="I129" s="45"/>
      <c r="J129" s="45"/>
      <c r="K129" s="36" t="s">
        <v>34</v>
      </c>
      <c r="L129" s="45"/>
      <c r="M129" s="31" t="str">
        <f>E18</f>
        <v>PROJECT WORK,s.r.o.</v>
      </c>
      <c r="N129" s="31"/>
      <c r="O129" s="31"/>
      <c r="P129" s="31"/>
      <c r="Q129" s="31"/>
      <c r="R129" s="46"/>
    </row>
    <row r="130" s="1" customFormat="1" ht="14.4" customHeight="1">
      <c r="B130" s="44"/>
      <c r="C130" s="36" t="s">
        <v>32</v>
      </c>
      <c r="D130" s="45"/>
      <c r="E130" s="45"/>
      <c r="F130" s="31" t="str">
        <f>IF(E15="","",E15)</f>
        <v>Vyplň údaj</v>
      </c>
      <c r="G130" s="45"/>
      <c r="H130" s="45"/>
      <c r="I130" s="45"/>
      <c r="J130" s="45"/>
      <c r="K130" s="36" t="s">
        <v>39</v>
      </c>
      <c r="L130" s="45"/>
      <c r="M130" s="31" t="str">
        <f>E21</f>
        <v xml:space="preserve"> </v>
      </c>
      <c r="N130" s="31"/>
      <c r="O130" s="31"/>
      <c r="P130" s="31"/>
      <c r="Q130" s="31"/>
      <c r="R130" s="46"/>
    </row>
    <row r="131" s="1" customFormat="1" ht="10.32" customHeight="1"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s="8" customFormat="1" ht="29.28" customHeight="1">
      <c r="B132" s="193"/>
      <c r="C132" s="194" t="s">
        <v>156</v>
      </c>
      <c r="D132" s="195" t="s">
        <v>157</v>
      </c>
      <c r="E132" s="195" t="s">
        <v>62</v>
      </c>
      <c r="F132" s="195" t="s">
        <v>158</v>
      </c>
      <c r="G132" s="195"/>
      <c r="H132" s="195"/>
      <c r="I132" s="195"/>
      <c r="J132" s="195" t="s">
        <v>159</v>
      </c>
      <c r="K132" s="195" t="s">
        <v>160</v>
      </c>
      <c r="L132" s="195" t="s">
        <v>161</v>
      </c>
      <c r="M132" s="195"/>
      <c r="N132" s="195" t="s">
        <v>125</v>
      </c>
      <c r="O132" s="195"/>
      <c r="P132" s="195"/>
      <c r="Q132" s="196"/>
      <c r="R132" s="197"/>
      <c r="T132" s="104" t="s">
        <v>162</v>
      </c>
      <c r="U132" s="105" t="s">
        <v>44</v>
      </c>
      <c r="V132" s="105" t="s">
        <v>163</v>
      </c>
      <c r="W132" s="105" t="s">
        <v>164</v>
      </c>
      <c r="X132" s="105" t="s">
        <v>165</v>
      </c>
      <c r="Y132" s="105" t="s">
        <v>166</v>
      </c>
      <c r="Z132" s="105" t="s">
        <v>167</v>
      </c>
      <c r="AA132" s="106" t="s">
        <v>168</v>
      </c>
    </row>
    <row r="133" s="1" customFormat="1" ht="29.28" customHeight="1">
      <c r="B133" s="44"/>
      <c r="C133" s="108" t="s">
        <v>122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198">
        <f>BK133</f>
        <v>0</v>
      </c>
      <c r="O133" s="199"/>
      <c r="P133" s="199"/>
      <c r="Q133" s="199"/>
      <c r="R133" s="46"/>
      <c r="T133" s="107"/>
      <c r="U133" s="65"/>
      <c r="V133" s="65"/>
      <c r="W133" s="200">
        <f>W134+W198+W247</f>
        <v>0</v>
      </c>
      <c r="X133" s="65"/>
      <c r="Y133" s="200">
        <f>Y134+Y198+Y247</f>
        <v>1231.4393900144601</v>
      </c>
      <c r="Z133" s="65"/>
      <c r="AA133" s="201">
        <f>AA134+AA198+AA247</f>
        <v>880.78381200000013</v>
      </c>
      <c r="AT133" s="20" t="s">
        <v>79</v>
      </c>
      <c r="AU133" s="20" t="s">
        <v>127</v>
      </c>
      <c r="BK133" s="202">
        <f>BK134+BK198+BK247</f>
        <v>0</v>
      </c>
    </row>
    <row r="134" s="9" customFormat="1" ht="37.44" customHeight="1">
      <c r="B134" s="203"/>
      <c r="C134" s="204"/>
      <c r="D134" s="205" t="s">
        <v>128</v>
      </c>
      <c r="E134" s="205"/>
      <c r="F134" s="205"/>
      <c r="G134" s="205"/>
      <c r="H134" s="205"/>
      <c r="I134" s="205"/>
      <c r="J134" s="205"/>
      <c r="K134" s="205"/>
      <c r="L134" s="205"/>
      <c r="M134" s="205"/>
      <c r="N134" s="206">
        <f>BK134</f>
        <v>0</v>
      </c>
      <c r="O134" s="176"/>
      <c r="P134" s="176"/>
      <c r="Q134" s="176"/>
      <c r="R134" s="207"/>
      <c r="T134" s="208"/>
      <c r="U134" s="204"/>
      <c r="V134" s="204"/>
      <c r="W134" s="209">
        <f>W135+W143+W147+W153+W159+W166+W179+W193+W196</f>
        <v>0</v>
      </c>
      <c r="X134" s="204"/>
      <c r="Y134" s="209">
        <f>Y135+Y143+Y147+Y153+Y159+Y166+Y179+Y193+Y196</f>
        <v>1223.8677979070601</v>
      </c>
      <c r="Z134" s="204"/>
      <c r="AA134" s="210">
        <f>AA135+AA143+AA147+AA153+AA159+AA166+AA179+AA193+AA196</f>
        <v>833.3107050000001</v>
      </c>
      <c r="AR134" s="211" t="s">
        <v>38</v>
      </c>
      <c r="AT134" s="212" t="s">
        <v>79</v>
      </c>
      <c r="AU134" s="212" t="s">
        <v>80</v>
      </c>
      <c r="AY134" s="211" t="s">
        <v>169</v>
      </c>
      <c r="BK134" s="213">
        <f>BK135+BK143+BK147+BK153+BK159+BK166+BK179+BK193+BK196</f>
        <v>0</v>
      </c>
    </row>
    <row r="135" s="9" customFormat="1" ht="19.92" customHeight="1">
      <c r="B135" s="203"/>
      <c r="C135" s="204"/>
      <c r="D135" s="214" t="s">
        <v>129</v>
      </c>
      <c r="E135" s="214"/>
      <c r="F135" s="214"/>
      <c r="G135" s="214"/>
      <c r="H135" s="214"/>
      <c r="I135" s="214"/>
      <c r="J135" s="214"/>
      <c r="K135" s="214"/>
      <c r="L135" s="214"/>
      <c r="M135" s="214"/>
      <c r="N135" s="215">
        <f>BK135</f>
        <v>0</v>
      </c>
      <c r="O135" s="216"/>
      <c r="P135" s="216"/>
      <c r="Q135" s="216"/>
      <c r="R135" s="207"/>
      <c r="T135" s="208"/>
      <c r="U135" s="204"/>
      <c r="V135" s="204"/>
      <c r="W135" s="209">
        <f>SUM(W136:W142)</f>
        <v>0</v>
      </c>
      <c r="X135" s="204"/>
      <c r="Y135" s="209">
        <f>SUM(Y136:Y142)</f>
        <v>4.1104650000000005</v>
      </c>
      <c r="Z135" s="204"/>
      <c r="AA135" s="210">
        <f>SUM(AA136:AA142)</f>
        <v>0</v>
      </c>
      <c r="AR135" s="211" t="s">
        <v>38</v>
      </c>
      <c r="AT135" s="212" t="s">
        <v>79</v>
      </c>
      <c r="AU135" s="212" t="s">
        <v>38</v>
      </c>
      <c r="AY135" s="211" t="s">
        <v>169</v>
      </c>
      <c r="BK135" s="213">
        <f>SUM(BK136:BK142)</f>
        <v>0</v>
      </c>
    </row>
    <row r="136" s="1" customFormat="1" ht="25.5" customHeight="1">
      <c r="B136" s="44"/>
      <c r="C136" s="217" t="s">
        <v>38</v>
      </c>
      <c r="D136" s="217" t="s">
        <v>170</v>
      </c>
      <c r="E136" s="218" t="s">
        <v>171</v>
      </c>
      <c r="F136" s="219" t="s">
        <v>172</v>
      </c>
      <c r="G136" s="219"/>
      <c r="H136" s="219"/>
      <c r="I136" s="219"/>
      <c r="J136" s="220" t="s">
        <v>173</v>
      </c>
      <c r="K136" s="221">
        <v>14.779</v>
      </c>
      <c r="L136" s="222">
        <v>0</v>
      </c>
      <c r="M136" s="223"/>
      <c r="N136" s="224">
        <f>ROUND(L136*K136,1)</f>
        <v>0</v>
      </c>
      <c r="O136" s="224"/>
      <c r="P136" s="224"/>
      <c r="Q136" s="224"/>
      <c r="R136" s="46"/>
      <c r="T136" s="225" t="s">
        <v>22</v>
      </c>
      <c r="U136" s="54" t="s">
        <v>45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174</v>
      </c>
      <c r="AT136" s="20" t="s">
        <v>170</v>
      </c>
      <c r="AU136" s="20" t="s">
        <v>118</v>
      </c>
      <c r="AY136" s="20" t="s">
        <v>169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38</v>
      </c>
      <c r="BK136" s="140">
        <f>ROUND(L136*K136,1)</f>
        <v>0</v>
      </c>
      <c r="BL136" s="20" t="s">
        <v>174</v>
      </c>
      <c r="BM136" s="20" t="s">
        <v>175</v>
      </c>
    </row>
    <row r="137" s="1" customFormat="1" ht="25.5" customHeight="1">
      <c r="B137" s="44"/>
      <c r="C137" s="217" t="s">
        <v>118</v>
      </c>
      <c r="D137" s="217" t="s">
        <v>170</v>
      </c>
      <c r="E137" s="218" t="s">
        <v>176</v>
      </c>
      <c r="F137" s="219" t="s">
        <v>177</v>
      </c>
      <c r="G137" s="219"/>
      <c r="H137" s="219"/>
      <c r="I137" s="219"/>
      <c r="J137" s="220" t="s">
        <v>178</v>
      </c>
      <c r="K137" s="221">
        <v>133.5</v>
      </c>
      <c r="L137" s="222">
        <v>0</v>
      </c>
      <c r="M137" s="223"/>
      <c r="N137" s="224">
        <f>ROUND(L137*K137,1)</f>
        <v>0</v>
      </c>
      <c r="O137" s="224"/>
      <c r="P137" s="224"/>
      <c r="Q137" s="224"/>
      <c r="R137" s="46"/>
      <c r="T137" s="225" t="s">
        <v>22</v>
      </c>
      <c r="U137" s="54" t="s">
        <v>45</v>
      </c>
      <c r="V137" s="45"/>
      <c r="W137" s="226">
        <f>V137*K137</f>
        <v>0</v>
      </c>
      <c r="X137" s="226">
        <v>0.030790000000000001</v>
      </c>
      <c r="Y137" s="226">
        <f>X137*K137</f>
        <v>4.1104650000000005</v>
      </c>
      <c r="Z137" s="226">
        <v>0</v>
      </c>
      <c r="AA137" s="227">
        <f>Z137*K137</f>
        <v>0</v>
      </c>
      <c r="AR137" s="20" t="s">
        <v>174</v>
      </c>
      <c r="AT137" s="20" t="s">
        <v>170</v>
      </c>
      <c r="AU137" s="20" t="s">
        <v>118</v>
      </c>
      <c r="AY137" s="20" t="s">
        <v>169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38</v>
      </c>
      <c r="BK137" s="140">
        <f>ROUND(L137*K137,1)</f>
        <v>0</v>
      </c>
      <c r="BL137" s="20" t="s">
        <v>174</v>
      </c>
      <c r="BM137" s="20" t="s">
        <v>179</v>
      </c>
    </row>
    <row r="138" s="1" customFormat="1" ht="38.25" customHeight="1">
      <c r="B138" s="44"/>
      <c r="C138" s="217" t="s">
        <v>180</v>
      </c>
      <c r="D138" s="217" t="s">
        <v>170</v>
      </c>
      <c r="E138" s="218" t="s">
        <v>181</v>
      </c>
      <c r="F138" s="219" t="s">
        <v>182</v>
      </c>
      <c r="G138" s="219"/>
      <c r="H138" s="219"/>
      <c r="I138" s="219"/>
      <c r="J138" s="220" t="s">
        <v>173</v>
      </c>
      <c r="K138" s="221">
        <v>14.779</v>
      </c>
      <c r="L138" s="222">
        <v>0</v>
      </c>
      <c r="M138" s="223"/>
      <c r="N138" s="224">
        <f>ROUND(L138*K138,1)</f>
        <v>0</v>
      </c>
      <c r="O138" s="224"/>
      <c r="P138" s="224"/>
      <c r="Q138" s="224"/>
      <c r="R138" s="46"/>
      <c r="T138" s="225" t="s">
        <v>22</v>
      </c>
      <c r="U138" s="54" t="s">
        <v>45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174</v>
      </c>
      <c r="AT138" s="20" t="s">
        <v>170</v>
      </c>
      <c r="AU138" s="20" t="s">
        <v>118</v>
      </c>
      <c r="AY138" s="20" t="s">
        <v>169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38</v>
      </c>
      <c r="BK138" s="140">
        <f>ROUND(L138*K138,1)</f>
        <v>0</v>
      </c>
      <c r="BL138" s="20" t="s">
        <v>174</v>
      </c>
      <c r="BM138" s="20" t="s">
        <v>183</v>
      </c>
    </row>
    <row r="139" s="1" customFormat="1" ht="25.5" customHeight="1">
      <c r="B139" s="44"/>
      <c r="C139" s="217" t="s">
        <v>174</v>
      </c>
      <c r="D139" s="217" t="s">
        <v>170</v>
      </c>
      <c r="E139" s="218" t="s">
        <v>184</v>
      </c>
      <c r="F139" s="219" t="s">
        <v>185</v>
      </c>
      <c r="G139" s="219"/>
      <c r="H139" s="219"/>
      <c r="I139" s="219"/>
      <c r="J139" s="220" t="s">
        <v>173</v>
      </c>
      <c r="K139" s="221">
        <v>14.779</v>
      </c>
      <c r="L139" s="222">
        <v>0</v>
      </c>
      <c r="M139" s="223"/>
      <c r="N139" s="224">
        <f>ROUND(L139*K139,1)</f>
        <v>0</v>
      </c>
      <c r="O139" s="224"/>
      <c r="P139" s="224"/>
      <c r="Q139" s="224"/>
      <c r="R139" s="46"/>
      <c r="T139" s="225" t="s">
        <v>22</v>
      </c>
      <c r="U139" s="54" t="s">
        <v>45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174</v>
      </c>
      <c r="AT139" s="20" t="s">
        <v>170</v>
      </c>
      <c r="AU139" s="20" t="s">
        <v>118</v>
      </c>
      <c r="AY139" s="20" t="s">
        <v>169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38</v>
      </c>
      <c r="BK139" s="140">
        <f>ROUND(L139*K139,1)</f>
        <v>0</v>
      </c>
      <c r="BL139" s="20" t="s">
        <v>174</v>
      </c>
      <c r="BM139" s="20" t="s">
        <v>186</v>
      </c>
    </row>
    <row r="140" s="1" customFormat="1" ht="25.5" customHeight="1">
      <c r="B140" s="44"/>
      <c r="C140" s="217" t="s">
        <v>187</v>
      </c>
      <c r="D140" s="217" t="s">
        <v>170</v>
      </c>
      <c r="E140" s="218" t="s">
        <v>188</v>
      </c>
      <c r="F140" s="219" t="s">
        <v>189</v>
      </c>
      <c r="G140" s="219"/>
      <c r="H140" s="219"/>
      <c r="I140" s="219"/>
      <c r="J140" s="220" t="s">
        <v>173</v>
      </c>
      <c r="K140" s="221">
        <v>14.779</v>
      </c>
      <c r="L140" s="222">
        <v>0</v>
      </c>
      <c r="M140" s="223"/>
      <c r="N140" s="224">
        <f>ROUND(L140*K140,1)</f>
        <v>0</v>
      </c>
      <c r="O140" s="224"/>
      <c r="P140" s="224"/>
      <c r="Q140" s="224"/>
      <c r="R140" s="46"/>
      <c r="T140" s="225" t="s">
        <v>22</v>
      </c>
      <c r="U140" s="54" t="s">
        <v>45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174</v>
      </c>
      <c r="AT140" s="20" t="s">
        <v>170</v>
      </c>
      <c r="AU140" s="20" t="s">
        <v>118</v>
      </c>
      <c r="AY140" s="20" t="s">
        <v>169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38</v>
      </c>
      <c r="BK140" s="140">
        <f>ROUND(L140*K140,1)</f>
        <v>0</v>
      </c>
      <c r="BL140" s="20" t="s">
        <v>174</v>
      </c>
      <c r="BM140" s="20" t="s">
        <v>190</v>
      </c>
    </row>
    <row r="141" s="1" customFormat="1" ht="16.5" customHeight="1">
      <c r="B141" s="44"/>
      <c r="C141" s="217" t="s">
        <v>191</v>
      </c>
      <c r="D141" s="217" t="s">
        <v>170</v>
      </c>
      <c r="E141" s="218" t="s">
        <v>192</v>
      </c>
      <c r="F141" s="219" t="s">
        <v>193</v>
      </c>
      <c r="G141" s="219"/>
      <c r="H141" s="219"/>
      <c r="I141" s="219"/>
      <c r="J141" s="220" t="s">
        <v>173</v>
      </c>
      <c r="K141" s="221">
        <v>14.779</v>
      </c>
      <c r="L141" s="222">
        <v>0</v>
      </c>
      <c r="M141" s="223"/>
      <c r="N141" s="224">
        <f>ROUND(L141*K141,1)</f>
        <v>0</v>
      </c>
      <c r="O141" s="224"/>
      <c r="P141" s="224"/>
      <c r="Q141" s="224"/>
      <c r="R141" s="46"/>
      <c r="T141" s="225" t="s">
        <v>22</v>
      </c>
      <c r="U141" s="54" t="s">
        <v>45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174</v>
      </c>
      <c r="AT141" s="20" t="s">
        <v>170</v>
      </c>
      <c r="AU141" s="20" t="s">
        <v>118</v>
      </c>
      <c r="AY141" s="20" t="s">
        <v>169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38</v>
      </c>
      <c r="BK141" s="140">
        <f>ROUND(L141*K141,1)</f>
        <v>0</v>
      </c>
      <c r="BL141" s="20" t="s">
        <v>174</v>
      </c>
      <c r="BM141" s="20" t="s">
        <v>194</v>
      </c>
    </row>
    <row r="142" s="1" customFormat="1" ht="25.5" customHeight="1">
      <c r="B142" s="44"/>
      <c r="C142" s="217" t="s">
        <v>195</v>
      </c>
      <c r="D142" s="217" t="s">
        <v>170</v>
      </c>
      <c r="E142" s="218" t="s">
        <v>196</v>
      </c>
      <c r="F142" s="219" t="s">
        <v>197</v>
      </c>
      <c r="G142" s="219"/>
      <c r="H142" s="219"/>
      <c r="I142" s="219"/>
      <c r="J142" s="220" t="s">
        <v>198</v>
      </c>
      <c r="K142" s="221">
        <v>26.602</v>
      </c>
      <c r="L142" s="222">
        <v>0</v>
      </c>
      <c r="M142" s="223"/>
      <c r="N142" s="224">
        <f>ROUND(L142*K142,1)</f>
        <v>0</v>
      </c>
      <c r="O142" s="224"/>
      <c r="P142" s="224"/>
      <c r="Q142" s="224"/>
      <c r="R142" s="46"/>
      <c r="T142" s="225" t="s">
        <v>22</v>
      </c>
      <c r="U142" s="54" t="s">
        <v>45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174</v>
      </c>
      <c r="AT142" s="20" t="s">
        <v>170</v>
      </c>
      <c r="AU142" s="20" t="s">
        <v>118</v>
      </c>
      <c r="AY142" s="20" t="s">
        <v>169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38</v>
      </c>
      <c r="BK142" s="140">
        <f>ROUND(L142*K142,1)</f>
        <v>0</v>
      </c>
      <c r="BL142" s="20" t="s">
        <v>174</v>
      </c>
      <c r="BM142" s="20" t="s">
        <v>199</v>
      </c>
    </row>
    <row r="143" s="9" customFormat="1" ht="29.88" customHeight="1">
      <c r="B143" s="203"/>
      <c r="C143" s="204"/>
      <c r="D143" s="214" t="s">
        <v>130</v>
      </c>
      <c r="E143" s="214"/>
      <c r="F143" s="214"/>
      <c r="G143" s="214"/>
      <c r="H143" s="214"/>
      <c r="I143" s="214"/>
      <c r="J143" s="214"/>
      <c r="K143" s="214"/>
      <c r="L143" s="214"/>
      <c r="M143" s="214"/>
      <c r="N143" s="228">
        <f>BK143</f>
        <v>0</v>
      </c>
      <c r="O143" s="229"/>
      <c r="P143" s="229"/>
      <c r="Q143" s="229"/>
      <c r="R143" s="207"/>
      <c r="T143" s="208"/>
      <c r="U143" s="204"/>
      <c r="V143" s="204"/>
      <c r="W143" s="209">
        <f>SUM(W144:W146)</f>
        <v>0</v>
      </c>
      <c r="X143" s="204"/>
      <c r="Y143" s="209">
        <f>SUM(Y144:Y146)</f>
        <v>133.89480350400001</v>
      </c>
      <c r="Z143" s="204"/>
      <c r="AA143" s="210">
        <f>SUM(AA144:AA146)</f>
        <v>0</v>
      </c>
      <c r="AR143" s="211" t="s">
        <v>38</v>
      </c>
      <c r="AT143" s="212" t="s">
        <v>79</v>
      </c>
      <c r="AU143" s="212" t="s">
        <v>38</v>
      </c>
      <c r="AY143" s="211" t="s">
        <v>169</v>
      </c>
      <c r="BK143" s="213">
        <f>SUM(BK144:BK146)</f>
        <v>0</v>
      </c>
    </row>
    <row r="144" s="1" customFormat="1" ht="16.5" customHeight="1">
      <c r="B144" s="44"/>
      <c r="C144" s="217" t="s">
        <v>200</v>
      </c>
      <c r="D144" s="217" t="s">
        <v>170</v>
      </c>
      <c r="E144" s="218" t="s">
        <v>201</v>
      </c>
      <c r="F144" s="219" t="s">
        <v>202</v>
      </c>
      <c r="G144" s="219"/>
      <c r="H144" s="219"/>
      <c r="I144" s="219"/>
      <c r="J144" s="220" t="s">
        <v>203</v>
      </c>
      <c r="K144" s="221">
        <v>301.07999999999998</v>
      </c>
      <c r="L144" s="222">
        <v>0</v>
      </c>
      <c r="M144" s="223"/>
      <c r="N144" s="224">
        <f>ROUND(L144*K144,1)</f>
        <v>0</v>
      </c>
      <c r="O144" s="224"/>
      <c r="P144" s="224"/>
      <c r="Q144" s="224"/>
      <c r="R144" s="46"/>
      <c r="T144" s="225" t="s">
        <v>22</v>
      </c>
      <c r="U144" s="54" t="s">
        <v>45</v>
      </c>
      <c r="V144" s="45"/>
      <c r="W144" s="226">
        <f>V144*K144</f>
        <v>0</v>
      </c>
      <c r="X144" s="226">
        <v>0.0010300000000000001</v>
      </c>
      <c r="Y144" s="226">
        <f>X144*K144</f>
        <v>0.31011240000000001</v>
      </c>
      <c r="Z144" s="226">
        <v>0</v>
      </c>
      <c r="AA144" s="227">
        <f>Z144*K144</f>
        <v>0</v>
      </c>
      <c r="AR144" s="20" t="s">
        <v>174</v>
      </c>
      <c r="AT144" s="20" t="s">
        <v>170</v>
      </c>
      <c r="AU144" s="20" t="s">
        <v>118</v>
      </c>
      <c r="AY144" s="20" t="s">
        <v>169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38</v>
      </c>
      <c r="BK144" s="140">
        <f>ROUND(L144*K144,1)</f>
        <v>0</v>
      </c>
      <c r="BL144" s="20" t="s">
        <v>174</v>
      </c>
      <c r="BM144" s="20" t="s">
        <v>204</v>
      </c>
    </row>
    <row r="145" s="1" customFormat="1" ht="16.5" customHeight="1">
      <c r="B145" s="44"/>
      <c r="C145" s="217" t="s">
        <v>205</v>
      </c>
      <c r="D145" s="217" t="s">
        <v>170</v>
      </c>
      <c r="E145" s="218" t="s">
        <v>206</v>
      </c>
      <c r="F145" s="219" t="s">
        <v>207</v>
      </c>
      <c r="G145" s="219"/>
      <c r="H145" s="219"/>
      <c r="I145" s="219"/>
      <c r="J145" s="220" t="s">
        <v>203</v>
      </c>
      <c r="K145" s="221">
        <v>301.07999999999998</v>
      </c>
      <c r="L145" s="222">
        <v>0</v>
      </c>
      <c r="M145" s="223"/>
      <c r="N145" s="224">
        <f>ROUND(L145*K145,1)</f>
        <v>0</v>
      </c>
      <c r="O145" s="224"/>
      <c r="P145" s="224"/>
      <c r="Q145" s="224"/>
      <c r="R145" s="46"/>
      <c r="T145" s="225" t="s">
        <v>22</v>
      </c>
      <c r="U145" s="54" t="s">
        <v>45</v>
      </c>
      <c r="V145" s="45"/>
      <c r="W145" s="226">
        <f>V145*K145</f>
        <v>0</v>
      </c>
      <c r="X145" s="226">
        <v>0</v>
      </c>
      <c r="Y145" s="226">
        <f>X145*K145</f>
        <v>0</v>
      </c>
      <c r="Z145" s="226">
        <v>0</v>
      </c>
      <c r="AA145" s="227">
        <f>Z145*K145</f>
        <v>0</v>
      </c>
      <c r="AR145" s="20" t="s">
        <v>174</v>
      </c>
      <c r="AT145" s="20" t="s">
        <v>170</v>
      </c>
      <c r="AU145" s="20" t="s">
        <v>118</v>
      </c>
      <c r="AY145" s="20" t="s">
        <v>169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38</v>
      </c>
      <c r="BK145" s="140">
        <f>ROUND(L145*K145,1)</f>
        <v>0</v>
      </c>
      <c r="BL145" s="20" t="s">
        <v>174</v>
      </c>
      <c r="BM145" s="20" t="s">
        <v>208</v>
      </c>
    </row>
    <row r="146" s="1" customFormat="1" ht="38.25" customHeight="1">
      <c r="B146" s="44"/>
      <c r="C146" s="217" t="s">
        <v>209</v>
      </c>
      <c r="D146" s="217" t="s">
        <v>170</v>
      </c>
      <c r="E146" s="218" t="s">
        <v>210</v>
      </c>
      <c r="F146" s="219" t="s">
        <v>211</v>
      </c>
      <c r="G146" s="219"/>
      <c r="H146" s="219"/>
      <c r="I146" s="219"/>
      <c r="J146" s="220" t="s">
        <v>203</v>
      </c>
      <c r="K146" s="221">
        <v>311.88</v>
      </c>
      <c r="L146" s="222">
        <v>0</v>
      </c>
      <c r="M146" s="223"/>
      <c r="N146" s="224">
        <f>ROUND(L146*K146,1)</f>
        <v>0</v>
      </c>
      <c r="O146" s="224"/>
      <c r="P146" s="224"/>
      <c r="Q146" s="224"/>
      <c r="R146" s="46"/>
      <c r="T146" s="225" t="s">
        <v>22</v>
      </c>
      <c r="U146" s="54" t="s">
        <v>45</v>
      </c>
      <c r="V146" s="45"/>
      <c r="W146" s="226">
        <f>V146*K146</f>
        <v>0</v>
      </c>
      <c r="X146" s="226">
        <v>0.4283208</v>
      </c>
      <c r="Y146" s="226">
        <f>X146*K146</f>
        <v>133.584691104</v>
      </c>
      <c r="Z146" s="226">
        <v>0</v>
      </c>
      <c r="AA146" s="227">
        <f>Z146*K146</f>
        <v>0</v>
      </c>
      <c r="AR146" s="20" t="s">
        <v>174</v>
      </c>
      <c r="AT146" s="20" t="s">
        <v>170</v>
      </c>
      <c r="AU146" s="20" t="s">
        <v>118</v>
      </c>
      <c r="AY146" s="20" t="s">
        <v>169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38</v>
      </c>
      <c r="BK146" s="140">
        <f>ROUND(L146*K146,1)</f>
        <v>0</v>
      </c>
      <c r="BL146" s="20" t="s">
        <v>174</v>
      </c>
      <c r="BM146" s="20" t="s">
        <v>212</v>
      </c>
    </row>
    <row r="147" s="9" customFormat="1" ht="29.88" customHeight="1">
      <c r="B147" s="203"/>
      <c r="C147" s="204"/>
      <c r="D147" s="214" t="s">
        <v>131</v>
      </c>
      <c r="E147" s="214"/>
      <c r="F147" s="214"/>
      <c r="G147" s="214"/>
      <c r="H147" s="214"/>
      <c r="I147" s="214"/>
      <c r="J147" s="214"/>
      <c r="K147" s="214"/>
      <c r="L147" s="214"/>
      <c r="M147" s="214"/>
      <c r="N147" s="228">
        <f>BK147</f>
        <v>0</v>
      </c>
      <c r="O147" s="229"/>
      <c r="P147" s="229"/>
      <c r="Q147" s="229"/>
      <c r="R147" s="207"/>
      <c r="T147" s="208"/>
      <c r="U147" s="204"/>
      <c r="V147" s="204"/>
      <c r="W147" s="209">
        <f>SUM(W148:W152)</f>
        <v>0</v>
      </c>
      <c r="X147" s="204"/>
      <c r="Y147" s="209">
        <f>SUM(Y148:Y152)</f>
        <v>49.310211924000008</v>
      </c>
      <c r="Z147" s="204"/>
      <c r="AA147" s="210">
        <f>SUM(AA148:AA152)</f>
        <v>0</v>
      </c>
      <c r="AR147" s="211" t="s">
        <v>38</v>
      </c>
      <c r="AT147" s="212" t="s">
        <v>79</v>
      </c>
      <c r="AU147" s="212" t="s">
        <v>38</v>
      </c>
      <c r="AY147" s="211" t="s">
        <v>169</v>
      </c>
      <c r="BK147" s="213">
        <f>SUM(BK148:BK152)</f>
        <v>0</v>
      </c>
    </row>
    <row r="148" s="1" customFormat="1" ht="38.25" customHeight="1">
      <c r="B148" s="44"/>
      <c r="C148" s="217" t="s">
        <v>213</v>
      </c>
      <c r="D148" s="217" t="s">
        <v>170</v>
      </c>
      <c r="E148" s="218" t="s">
        <v>214</v>
      </c>
      <c r="F148" s="219" t="s">
        <v>215</v>
      </c>
      <c r="G148" s="219"/>
      <c r="H148" s="219"/>
      <c r="I148" s="219"/>
      <c r="J148" s="220" t="s">
        <v>173</v>
      </c>
      <c r="K148" s="221">
        <v>67.909000000000006</v>
      </c>
      <c r="L148" s="222">
        <v>0</v>
      </c>
      <c r="M148" s="223"/>
      <c r="N148" s="224">
        <f>ROUND(L148*K148,1)</f>
        <v>0</v>
      </c>
      <c r="O148" s="224"/>
      <c r="P148" s="224"/>
      <c r="Q148" s="224"/>
      <c r="R148" s="46"/>
      <c r="T148" s="225" t="s">
        <v>22</v>
      </c>
      <c r="U148" s="54" t="s">
        <v>45</v>
      </c>
      <c r="V148" s="45"/>
      <c r="W148" s="226">
        <f>V148*K148</f>
        <v>0</v>
      </c>
      <c r="X148" s="226">
        <v>0.70296999999999998</v>
      </c>
      <c r="Y148" s="226">
        <f>X148*K148</f>
        <v>47.737989730000002</v>
      </c>
      <c r="Z148" s="226">
        <v>0</v>
      </c>
      <c r="AA148" s="227">
        <f>Z148*K148</f>
        <v>0</v>
      </c>
      <c r="AR148" s="20" t="s">
        <v>174</v>
      </c>
      <c r="AT148" s="20" t="s">
        <v>170</v>
      </c>
      <c r="AU148" s="20" t="s">
        <v>118</v>
      </c>
      <c r="AY148" s="20" t="s">
        <v>169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38</v>
      </c>
      <c r="BK148" s="140">
        <f>ROUND(L148*K148,1)</f>
        <v>0</v>
      </c>
      <c r="BL148" s="20" t="s">
        <v>174</v>
      </c>
      <c r="BM148" s="20" t="s">
        <v>216</v>
      </c>
    </row>
    <row r="149" s="1" customFormat="1" ht="25.5" customHeight="1">
      <c r="B149" s="44"/>
      <c r="C149" s="217" t="s">
        <v>217</v>
      </c>
      <c r="D149" s="217" t="s">
        <v>170</v>
      </c>
      <c r="E149" s="218" t="s">
        <v>218</v>
      </c>
      <c r="F149" s="219" t="s">
        <v>219</v>
      </c>
      <c r="G149" s="219"/>
      <c r="H149" s="219"/>
      <c r="I149" s="219"/>
      <c r="J149" s="220" t="s">
        <v>198</v>
      </c>
      <c r="K149" s="221">
        <v>0.749</v>
      </c>
      <c r="L149" s="222">
        <v>0</v>
      </c>
      <c r="M149" s="223"/>
      <c r="N149" s="224">
        <f>ROUND(L149*K149,1)</f>
        <v>0</v>
      </c>
      <c r="O149" s="224"/>
      <c r="P149" s="224"/>
      <c r="Q149" s="224"/>
      <c r="R149" s="46"/>
      <c r="T149" s="225" t="s">
        <v>22</v>
      </c>
      <c r="U149" s="54" t="s">
        <v>45</v>
      </c>
      <c r="V149" s="45"/>
      <c r="W149" s="226">
        <f>V149*K149</f>
        <v>0</v>
      </c>
      <c r="X149" s="226">
        <v>0.019536000000000001</v>
      </c>
      <c r="Y149" s="226">
        <f>X149*K149</f>
        <v>0.014632464000000001</v>
      </c>
      <c r="Z149" s="226">
        <v>0</v>
      </c>
      <c r="AA149" s="227">
        <f>Z149*K149</f>
        <v>0</v>
      </c>
      <c r="AR149" s="20" t="s">
        <v>174</v>
      </c>
      <c r="AT149" s="20" t="s">
        <v>170</v>
      </c>
      <c r="AU149" s="20" t="s">
        <v>118</v>
      </c>
      <c r="AY149" s="20" t="s">
        <v>169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38</v>
      </c>
      <c r="BK149" s="140">
        <f>ROUND(L149*K149,1)</f>
        <v>0</v>
      </c>
      <c r="BL149" s="20" t="s">
        <v>174</v>
      </c>
      <c r="BM149" s="20" t="s">
        <v>220</v>
      </c>
    </row>
    <row r="150" s="1" customFormat="1" ht="25.5" customHeight="1">
      <c r="B150" s="44"/>
      <c r="C150" s="230" t="s">
        <v>221</v>
      </c>
      <c r="D150" s="230" t="s">
        <v>222</v>
      </c>
      <c r="E150" s="231" t="s">
        <v>223</v>
      </c>
      <c r="F150" s="232" t="s">
        <v>224</v>
      </c>
      <c r="G150" s="232"/>
      <c r="H150" s="232"/>
      <c r="I150" s="232"/>
      <c r="J150" s="233" t="s">
        <v>198</v>
      </c>
      <c r="K150" s="234">
        <v>0.749</v>
      </c>
      <c r="L150" s="235">
        <v>0</v>
      </c>
      <c r="M150" s="236"/>
      <c r="N150" s="237">
        <f>ROUND(L150*K150,1)</f>
        <v>0</v>
      </c>
      <c r="O150" s="224"/>
      <c r="P150" s="224"/>
      <c r="Q150" s="224"/>
      <c r="R150" s="46"/>
      <c r="T150" s="225" t="s">
        <v>22</v>
      </c>
      <c r="U150" s="54" t="s">
        <v>45</v>
      </c>
      <c r="V150" s="45"/>
      <c r="W150" s="226">
        <f>V150*K150</f>
        <v>0</v>
      </c>
      <c r="X150" s="226">
        <v>1</v>
      </c>
      <c r="Y150" s="226">
        <f>X150*K150</f>
        <v>0.749</v>
      </c>
      <c r="Z150" s="226">
        <v>0</v>
      </c>
      <c r="AA150" s="227">
        <f>Z150*K150</f>
        <v>0</v>
      </c>
      <c r="AR150" s="20" t="s">
        <v>200</v>
      </c>
      <c r="AT150" s="20" t="s">
        <v>222</v>
      </c>
      <c r="AU150" s="20" t="s">
        <v>118</v>
      </c>
      <c r="AY150" s="20" t="s">
        <v>169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38</v>
      </c>
      <c r="BK150" s="140">
        <f>ROUND(L150*K150,1)</f>
        <v>0</v>
      </c>
      <c r="BL150" s="20" t="s">
        <v>174</v>
      </c>
      <c r="BM150" s="20" t="s">
        <v>225</v>
      </c>
    </row>
    <row r="151" s="1" customFormat="1" ht="25.5" customHeight="1">
      <c r="B151" s="44"/>
      <c r="C151" s="217" t="s">
        <v>226</v>
      </c>
      <c r="D151" s="217" t="s">
        <v>170</v>
      </c>
      <c r="E151" s="218" t="s">
        <v>227</v>
      </c>
      <c r="F151" s="219" t="s">
        <v>228</v>
      </c>
      <c r="G151" s="219"/>
      <c r="H151" s="219"/>
      <c r="I151" s="219"/>
      <c r="J151" s="220" t="s">
        <v>198</v>
      </c>
      <c r="K151" s="221">
        <v>0.79500000000000004</v>
      </c>
      <c r="L151" s="222">
        <v>0</v>
      </c>
      <c r="M151" s="223"/>
      <c r="N151" s="224">
        <f>ROUND(L151*K151,1)</f>
        <v>0</v>
      </c>
      <c r="O151" s="224"/>
      <c r="P151" s="224"/>
      <c r="Q151" s="224"/>
      <c r="R151" s="46"/>
      <c r="T151" s="225" t="s">
        <v>22</v>
      </c>
      <c r="U151" s="54" t="s">
        <v>45</v>
      </c>
      <c r="V151" s="45"/>
      <c r="W151" s="226">
        <f>V151*K151</f>
        <v>0</v>
      </c>
      <c r="X151" s="226">
        <v>0.017094000000000002</v>
      </c>
      <c r="Y151" s="226">
        <f>X151*K151</f>
        <v>0.013589730000000001</v>
      </c>
      <c r="Z151" s="226">
        <v>0</v>
      </c>
      <c r="AA151" s="227">
        <f>Z151*K151</f>
        <v>0</v>
      </c>
      <c r="AR151" s="20" t="s">
        <v>174</v>
      </c>
      <c r="AT151" s="20" t="s">
        <v>170</v>
      </c>
      <c r="AU151" s="20" t="s">
        <v>118</v>
      </c>
      <c r="AY151" s="20" t="s">
        <v>169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38</v>
      </c>
      <c r="BK151" s="140">
        <f>ROUND(L151*K151,1)</f>
        <v>0</v>
      </c>
      <c r="BL151" s="20" t="s">
        <v>174</v>
      </c>
      <c r="BM151" s="20" t="s">
        <v>229</v>
      </c>
    </row>
    <row r="152" s="1" customFormat="1" ht="25.5" customHeight="1">
      <c r="B152" s="44"/>
      <c r="C152" s="230" t="s">
        <v>11</v>
      </c>
      <c r="D152" s="230" t="s">
        <v>222</v>
      </c>
      <c r="E152" s="231" t="s">
        <v>230</v>
      </c>
      <c r="F152" s="232" t="s">
        <v>231</v>
      </c>
      <c r="G152" s="232"/>
      <c r="H152" s="232"/>
      <c r="I152" s="232"/>
      <c r="J152" s="233" t="s">
        <v>198</v>
      </c>
      <c r="K152" s="234">
        <v>0.79500000000000004</v>
      </c>
      <c r="L152" s="235">
        <v>0</v>
      </c>
      <c r="M152" s="236"/>
      <c r="N152" s="237">
        <f>ROUND(L152*K152,1)</f>
        <v>0</v>
      </c>
      <c r="O152" s="224"/>
      <c r="P152" s="224"/>
      <c r="Q152" s="224"/>
      <c r="R152" s="46"/>
      <c r="T152" s="225" t="s">
        <v>22</v>
      </c>
      <c r="U152" s="54" t="s">
        <v>45</v>
      </c>
      <c r="V152" s="45"/>
      <c r="W152" s="226">
        <f>V152*K152</f>
        <v>0</v>
      </c>
      <c r="X152" s="226">
        <v>1</v>
      </c>
      <c r="Y152" s="226">
        <f>X152*K152</f>
        <v>0.79500000000000004</v>
      </c>
      <c r="Z152" s="226">
        <v>0</v>
      </c>
      <c r="AA152" s="227">
        <f>Z152*K152</f>
        <v>0</v>
      </c>
      <c r="AR152" s="20" t="s">
        <v>232</v>
      </c>
      <c r="AT152" s="20" t="s">
        <v>222</v>
      </c>
      <c r="AU152" s="20" t="s">
        <v>118</v>
      </c>
      <c r="AY152" s="20" t="s">
        <v>169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20" t="s">
        <v>38</v>
      </c>
      <c r="BK152" s="140">
        <f>ROUND(L152*K152,1)</f>
        <v>0</v>
      </c>
      <c r="BL152" s="20" t="s">
        <v>232</v>
      </c>
      <c r="BM152" s="20" t="s">
        <v>233</v>
      </c>
    </row>
    <row r="153" s="9" customFormat="1" ht="29.88" customHeight="1">
      <c r="B153" s="203"/>
      <c r="C153" s="204"/>
      <c r="D153" s="214" t="s">
        <v>132</v>
      </c>
      <c r="E153" s="214"/>
      <c r="F153" s="214"/>
      <c r="G153" s="214"/>
      <c r="H153" s="214"/>
      <c r="I153" s="214"/>
      <c r="J153" s="214"/>
      <c r="K153" s="214"/>
      <c r="L153" s="214"/>
      <c r="M153" s="214"/>
      <c r="N153" s="228">
        <f>BK153</f>
        <v>0</v>
      </c>
      <c r="O153" s="229"/>
      <c r="P153" s="229"/>
      <c r="Q153" s="229"/>
      <c r="R153" s="207"/>
      <c r="T153" s="208"/>
      <c r="U153" s="204"/>
      <c r="V153" s="204"/>
      <c r="W153" s="209">
        <f>SUM(W154:W158)</f>
        <v>0</v>
      </c>
      <c r="X153" s="204"/>
      <c r="Y153" s="209">
        <f>SUM(Y154:Y158)</f>
        <v>67.030707216660005</v>
      </c>
      <c r="Z153" s="204"/>
      <c r="AA153" s="210">
        <f>SUM(AA154:AA158)</f>
        <v>0</v>
      </c>
      <c r="AR153" s="211" t="s">
        <v>38</v>
      </c>
      <c r="AT153" s="212" t="s">
        <v>79</v>
      </c>
      <c r="AU153" s="212" t="s">
        <v>38</v>
      </c>
      <c r="AY153" s="211" t="s">
        <v>169</v>
      </c>
      <c r="BK153" s="213">
        <f>SUM(BK154:BK158)</f>
        <v>0</v>
      </c>
    </row>
    <row r="154" s="1" customFormat="1" ht="25.5" customHeight="1">
      <c r="B154" s="44"/>
      <c r="C154" s="217" t="s">
        <v>234</v>
      </c>
      <c r="D154" s="217" t="s">
        <v>170</v>
      </c>
      <c r="E154" s="218" t="s">
        <v>235</v>
      </c>
      <c r="F154" s="219" t="s">
        <v>236</v>
      </c>
      <c r="G154" s="219"/>
      <c r="H154" s="219"/>
      <c r="I154" s="219"/>
      <c r="J154" s="220" t="s">
        <v>173</v>
      </c>
      <c r="K154" s="221">
        <v>9.9090000000000007</v>
      </c>
      <c r="L154" s="222">
        <v>0</v>
      </c>
      <c r="M154" s="223"/>
      <c r="N154" s="224">
        <f>ROUND(L154*K154,1)</f>
        <v>0</v>
      </c>
      <c r="O154" s="224"/>
      <c r="P154" s="224"/>
      <c r="Q154" s="224"/>
      <c r="R154" s="46"/>
      <c r="T154" s="225" t="s">
        <v>22</v>
      </c>
      <c r="U154" s="54" t="s">
        <v>45</v>
      </c>
      <c r="V154" s="45"/>
      <c r="W154" s="226">
        <f>V154*K154</f>
        <v>0</v>
      </c>
      <c r="X154" s="226">
        <v>2.453395</v>
      </c>
      <c r="Y154" s="226">
        <f>X154*K154</f>
        <v>24.310691055000003</v>
      </c>
      <c r="Z154" s="226">
        <v>0</v>
      </c>
      <c r="AA154" s="227">
        <f>Z154*K154</f>
        <v>0</v>
      </c>
      <c r="AR154" s="20" t="s">
        <v>174</v>
      </c>
      <c r="AT154" s="20" t="s">
        <v>170</v>
      </c>
      <c r="AU154" s="20" t="s">
        <v>118</v>
      </c>
      <c r="AY154" s="20" t="s">
        <v>169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0" t="s">
        <v>38</v>
      </c>
      <c r="BK154" s="140">
        <f>ROUND(L154*K154,1)</f>
        <v>0</v>
      </c>
      <c r="BL154" s="20" t="s">
        <v>174</v>
      </c>
      <c r="BM154" s="20" t="s">
        <v>237</v>
      </c>
    </row>
    <row r="155" s="1" customFormat="1" ht="16.5" customHeight="1">
      <c r="B155" s="44"/>
      <c r="C155" s="217" t="s">
        <v>238</v>
      </c>
      <c r="D155" s="217" t="s">
        <v>170</v>
      </c>
      <c r="E155" s="218" t="s">
        <v>239</v>
      </c>
      <c r="F155" s="219" t="s">
        <v>240</v>
      </c>
      <c r="G155" s="219"/>
      <c r="H155" s="219"/>
      <c r="I155" s="219"/>
      <c r="J155" s="220" t="s">
        <v>203</v>
      </c>
      <c r="K155" s="221">
        <v>58.829999999999998</v>
      </c>
      <c r="L155" s="222">
        <v>0</v>
      </c>
      <c r="M155" s="223"/>
      <c r="N155" s="224">
        <f>ROUND(L155*K155,1)</f>
        <v>0</v>
      </c>
      <c r="O155" s="224"/>
      <c r="P155" s="224"/>
      <c r="Q155" s="224"/>
      <c r="R155" s="46"/>
      <c r="T155" s="225" t="s">
        <v>22</v>
      </c>
      <c r="U155" s="54" t="s">
        <v>45</v>
      </c>
      <c r="V155" s="45"/>
      <c r="W155" s="226">
        <f>V155*K155</f>
        <v>0</v>
      </c>
      <c r="X155" s="226">
        <v>0.0051946400000000004</v>
      </c>
      <c r="Y155" s="226">
        <f>X155*K155</f>
        <v>0.30560067120000001</v>
      </c>
      <c r="Z155" s="226">
        <v>0</v>
      </c>
      <c r="AA155" s="227">
        <f>Z155*K155</f>
        <v>0</v>
      </c>
      <c r="AR155" s="20" t="s">
        <v>174</v>
      </c>
      <c r="AT155" s="20" t="s">
        <v>170</v>
      </c>
      <c r="AU155" s="20" t="s">
        <v>118</v>
      </c>
      <c r="AY155" s="20" t="s">
        <v>169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20" t="s">
        <v>38</v>
      </c>
      <c r="BK155" s="140">
        <f>ROUND(L155*K155,1)</f>
        <v>0</v>
      </c>
      <c r="BL155" s="20" t="s">
        <v>174</v>
      </c>
      <c r="BM155" s="20" t="s">
        <v>241</v>
      </c>
    </row>
    <row r="156" s="1" customFormat="1" ht="16.5" customHeight="1">
      <c r="B156" s="44"/>
      <c r="C156" s="217" t="s">
        <v>242</v>
      </c>
      <c r="D156" s="217" t="s">
        <v>170</v>
      </c>
      <c r="E156" s="218" t="s">
        <v>243</v>
      </c>
      <c r="F156" s="219" t="s">
        <v>244</v>
      </c>
      <c r="G156" s="219"/>
      <c r="H156" s="219"/>
      <c r="I156" s="219"/>
      <c r="J156" s="220" t="s">
        <v>203</v>
      </c>
      <c r="K156" s="221">
        <v>58.829999999999998</v>
      </c>
      <c r="L156" s="222">
        <v>0</v>
      </c>
      <c r="M156" s="223"/>
      <c r="N156" s="224">
        <f>ROUND(L156*K156,1)</f>
        <v>0</v>
      </c>
      <c r="O156" s="224"/>
      <c r="P156" s="224"/>
      <c r="Q156" s="224"/>
      <c r="R156" s="46"/>
      <c r="T156" s="225" t="s">
        <v>22</v>
      </c>
      <c r="U156" s="54" t="s">
        <v>45</v>
      </c>
      <c r="V156" s="45"/>
      <c r="W156" s="226">
        <f>V156*K156</f>
        <v>0</v>
      </c>
      <c r="X156" s="226">
        <v>0</v>
      </c>
      <c r="Y156" s="226">
        <f>X156*K156</f>
        <v>0</v>
      </c>
      <c r="Z156" s="226">
        <v>0</v>
      </c>
      <c r="AA156" s="227">
        <f>Z156*K156</f>
        <v>0</v>
      </c>
      <c r="AR156" s="20" t="s">
        <v>174</v>
      </c>
      <c r="AT156" s="20" t="s">
        <v>170</v>
      </c>
      <c r="AU156" s="20" t="s">
        <v>118</v>
      </c>
      <c r="AY156" s="20" t="s">
        <v>169</v>
      </c>
      <c r="BE156" s="140">
        <f>IF(U156="základní",N156,0)</f>
        <v>0</v>
      </c>
      <c r="BF156" s="140">
        <f>IF(U156="snížená",N156,0)</f>
        <v>0</v>
      </c>
      <c r="BG156" s="140">
        <f>IF(U156="zákl. přenesená",N156,0)</f>
        <v>0</v>
      </c>
      <c r="BH156" s="140">
        <f>IF(U156="sníž. přenesená",N156,0)</f>
        <v>0</v>
      </c>
      <c r="BI156" s="140">
        <f>IF(U156="nulová",N156,0)</f>
        <v>0</v>
      </c>
      <c r="BJ156" s="20" t="s">
        <v>38</v>
      </c>
      <c r="BK156" s="140">
        <f>ROUND(L156*K156,1)</f>
        <v>0</v>
      </c>
      <c r="BL156" s="20" t="s">
        <v>174</v>
      </c>
      <c r="BM156" s="20" t="s">
        <v>245</v>
      </c>
    </row>
    <row r="157" s="1" customFormat="1" ht="25.5" customHeight="1">
      <c r="B157" s="44"/>
      <c r="C157" s="217" t="s">
        <v>246</v>
      </c>
      <c r="D157" s="217" t="s">
        <v>170</v>
      </c>
      <c r="E157" s="218" t="s">
        <v>247</v>
      </c>
      <c r="F157" s="219" t="s">
        <v>248</v>
      </c>
      <c r="G157" s="219"/>
      <c r="H157" s="219"/>
      <c r="I157" s="219"/>
      <c r="J157" s="220" t="s">
        <v>198</v>
      </c>
      <c r="K157" s="221">
        <v>0.48899999999999999</v>
      </c>
      <c r="L157" s="222">
        <v>0</v>
      </c>
      <c r="M157" s="223"/>
      <c r="N157" s="224">
        <f>ROUND(L157*K157,1)</f>
        <v>0</v>
      </c>
      <c r="O157" s="224"/>
      <c r="P157" s="224"/>
      <c r="Q157" s="224"/>
      <c r="R157" s="46"/>
      <c r="T157" s="225" t="s">
        <v>22</v>
      </c>
      <c r="U157" s="54" t="s">
        <v>45</v>
      </c>
      <c r="V157" s="45"/>
      <c r="W157" s="226">
        <f>V157*K157</f>
        <v>0</v>
      </c>
      <c r="X157" s="226">
        <v>1.0525581399999999</v>
      </c>
      <c r="Y157" s="226">
        <f>X157*K157</f>
        <v>0.51470093045999998</v>
      </c>
      <c r="Z157" s="226">
        <v>0</v>
      </c>
      <c r="AA157" s="227">
        <f>Z157*K157</f>
        <v>0</v>
      </c>
      <c r="AR157" s="20" t="s">
        <v>174</v>
      </c>
      <c r="AT157" s="20" t="s">
        <v>170</v>
      </c>
      <c r="AU157" s="20" t="s">
        <v>118</v>
      </c>
      <c r="AY157" s="20" t="s">
        <v>169</v>
      </c>
      <c r="BE157" s="140">
        <f>IF(U157="základní",N157,0)</f>
        <v>0</v>
      </c>
      <c r="BF157" s="140">
        <f>IF(U157="snížená",N157,0)</f>
        <v>0</v>
      </c>
      <c r="BG157" s="140">
        <f>IF(U157="zákl. přenesená",N157,0)</f>
        <v>0</v>
      </c>
      <c r="BH157" s="140">
        <f>IF(U157="sníž. přenesená",N157,0)</f>
        <v>0</v>
      </c>
      <c r="BI157" s="140">
        <f>IF(U157="nulová",N157,0)</f>
        <v>0</v>
      </c>
      <c r="BJ157" s="20" t="s">
        <v>38</v>
      </c>
      <c r="BK157" s="140">
        <f>ROUND(L157*K157,1)</f>
        <v>0</v>
      </c>
      <c r="BL157" s="20" t="s">
        <v>174</v>
      </c>
      <c r="BM157" s="20" t="s">
        <v>249</v>
      </c>
    </row>
    <row r="158" s="1" customFormat="1" ht="38.25" customHeight="1">
      <c r="B158" s="44"/>
      <c r="C158" s="217" t="s">
        <v>250</v>
      </c>
      <c r="D158" s="217" t="s">
        <v>170</v>
      </c>
      <c r="E158" s="218" t="s">
        <v>251</v>
      </c>
      <c r="F158" s="219" t="s">
        <v>252</v>
      </c>
      <c r="G158" s="219"/>
      <c r="H158" s="219"/>
      <c r="I158" s="219"/>
      <c r="J158" s="220" t="s">
        <v>203</v>
      </c>
      <c r="K158" s="221">
        <v>258.76799999999997</v>
      </c>
      <c r="L158" s="222">
        <v>0</v>
      </c>
      <c r="M158" s="223"/>
      <c r="N158" s="224">
        <f>ROUND(L158*K158,1)</f>
        <v>0</v>
      </c>
      <c r="O158" s="224"/>
      <c r="P158" s="224"/>
      <c r="Q158" s="224"/>
      <c r="R158" s="46"/>
      <c r="T158" s="225" t="s">
        <v>22</v>
      </c>
      <c r="U158" s="54" t="s">
        <v>45</v>
      </c>
      <c r="V158" s="45"/>
      <c r="W158" s="226">
        <f>V158*K158</f>
        <v>0</v>
      </c>
      <c r="X158" s="226">
        <v>0.16192000000000001</v>
      </c>
      <c r="Y158" s="226">
        <f>X158*K158</f>
        <v>41.89971456</v>
      </c>
      <c r="Z158" s="226">
        <v>0</v>
      </c>
      <c r="AA158" s="227">
        <f>Z158*K158</f>
        <v>0</v>
      </c>
      <c r="AR158" s="20" t="s">
        <v>174</v>
      </c>
      <c r="AT158" s="20" t="s">
        <v>170</v>
      </c>
      <c r="AU158" s="20" t="s">
        <v>118</v>
      </c>
      <c r="AY158" s="20" t="s">
        <v>169</v>
      </c>
      <c r="BE158" s="140">
        <f>IF(U158="základní",N158,0)</f>
        <v>0</v>
      </c>
      <c r="BF158" s="140">
        <f>IF(U158="snížená",N158,0)</f>
        <v>0</v>
      </c>
      <c r="BG158" s="140">
        <f>IF(U158="zákl. přenesená",N158,0)</f>
        <v>0</v>
      </c>
      <c r="BH158" s="140">
        <f>IF(U158="sníž. přenesená",N158,0)</f>
        <v>0</v>
      </c>
      <c r="BI158" s="140">
        <f>IF(U158="nulová",N158,0)</f>
        <v>0</v>
      </c>
      <c r="BJ158" s="20" t="s">
        <v>38</v>
      </c>
      <c r="BK158" s="140">
        <f>ROUND(L158*K158,1)</f>
        <v>0</v>
      </c>
      <c r="BL158" s="20" t="s">
        <v>174</v>
      </c>
      <c r="BM158" s="20" t="s">
        <v>253</v>
      </c>
    </row>
    <row r="159" s="9" customFormat="1" ht="29.88" customHeight="1">
      <c r="B159" s="203"/>
      <c r="C159" s="204"/>
      <c r="D159" s="214" t="s">
        <v>133</v>
      </c>
      <c r="E159" s="214"/>
      <c r="F159" s="214"/>
      <c r="G159" s="214"/>
      <c r="H159" s="214"/>
      <c r="I159" s="214"/>
      <c r="J159" s="214"/>
      <c r="K159" s="214"/>
      <c r="L159" s="214"/>
      <c r="M159" s="214"/>
      <c r="N159" s="228">
        <f>BK159</f>
        <v>0</v>
      </c>
      <c r="O159" s="229"/>
      <c r="P159" s="229"/>
      <c r="Q159" s="229"/>
      <c r="R159" s="207"/>
      <c r="T159" s="208"/>
      <c r="U159" s="204"/>
      <c r="V159" s="204"/>
      <c r="W159" s="209">
        <f>SUM(W160:W165)</f>
        <v>0</v>
      </c>
      <c r="X159" s="204"/>
      <c r="Y159" s="209">
        <f>SUM(Y160:Y165)</f>
        <v>317.13470891999998</v>
      </c>
      <c r="Z159" s="204"/>
      <c r="AA159" s="210">
        <f>SUM(AA160:AA165)</f>
        <v>0</v>
      </c>
      <c r="AR159" s="211" t="s">
        <v>38</v>
      </c>
      <c r="AT159" s="212" t="s">
        <v>79</v>
      </c>
      <c r="AU159" s="212" t="s">
        <v>38</v>
      </c>
      <c r="AY159" s="211" t="s">
        <v>169</v>
      </c>
      <c r="BK159" s="213">
        <f>SUM(BK160:BK165)</f>
        <v>0</v>
      </c>
    </row>
    <row r="160" s="1" customFormat="1" ht="25.5" customHeight="1">
      <c r="B160" s="44"/>
      <c r="C160" s="217" t="s">
        <v>10</v>
      </c>
      <c r="D160" s="217" t="s">
        <v>170</v>
      </c>
      <c r="E160" s="218" t="s">
        <v>254</v>
      </c>
      <c r="F160" s="219" t="s">
        <v>255</v>
      </c>
      <c r="G160" s="219"/>
      <c r="H160" s="219"/>
      <c r="I160" s="219"/>
      <c r="J160" s="220" t="s">
        <v>203</v>
      </c>
      <c r="K160" s="221">
        <v>258.76799999999997</v>
      </c>
      <c r="L160" s="222">
        <v>0</v>
      </c>
      <c r="M160" s="223"/>
      <c r="N160" s="224">
        <f>ROUND(L160*K160,1)</f>
        <v>0</v>
      </c>
      <c r="O160" s="224"/>
      <c r="P160" s="224"/>
      <c r="Q160" s="224"/>
      <c r="R160" s="46"/>
      <c r="T160" s="225" t="s">
        <v>22</v>
      </c>
      <c r="U160" s="54" t="s">
        <v>45</v>
      </c>
      <c r="V160" s="45"/>
      <c r="W160" s="226">
        <f>V160*K160</f>
        <v>0</v>
      </c>
      <c r="X160" s="226">
        <v>0.29160000000000003</v>
      </c>
      <c r="Y160" s="226">
        <f>X160*K160</f>
        <v>75.4567488</v>
      </c>
      <c r="Z160" s="226">
        <v>0</v>
      </c>
      <c r="AA160" s="227">
        <f>Z160*K160</f>
        <v>0</v>
      </c>
      <c r="AR160" s="20" t="s">
        <v>174</v>
      </c>
      <c r="AT160" s="20" t="s">
        <v>170</v>
      </c>
      <c r="AU160" s="20" t="s">
        <v>118</v>
      </c>
      <c r="AY160" s="20" t="s">
        <v>169</v>
      </c>
      <c r="BE160" s="140">
        <f>IF(U160="základní",N160,0)</f>
        <v>0</v>
      </c>
      <c r="BF160" s="140">
        <f>IF(U160="snížená",N160,0)</f>
        <v>0</v>
      </c>
      <c r="BG160" s="140">
        <f>IF(U160="zákl. přenesená",N160,0)</f>
        <v>0</v>
      </c>
      <c r="BH160" s="140">
        <f>IF(U160="sníž. přenesená",N160,0)</f>
        <v>0</v>
      </c>
      <c r="BI160" s="140">
        <f>IF(U160="nulová",N160,0)</f>
        <v>0</v>
      </c>
      <c r="BJ160" s="20" t="s">
        <v>38</v>
      </c>
      <c r="BK160" s="140">
        <f>ROUND(L160*K160,1)</f>
        <v>0</v>
      </c>
      <c r="BL160" s="20" t="s">
        <v>174</v>
      </c>
      <c r="BM160" s="20" t="s">
        <v>256</v>
      </c>
    </row>
    <row r="161" s="1" customFormat="1" ht="25.5" customHeight="1">
      <c r="B161" s="44"/>
      <c r="C161" s="217" t="s">
        <v>257</v>
      </c>
      <c r="D161" s="217" t="s">
        <v>170</v>
      </c>
      <c r="E161" s="218" t="s">
        <v>258</v>
      </c>
      <c r="F161" s="219" t="s">
        <v>259</v>
      </c>
      <c r="G161" s="219"/>
      <c r="H161" s="219"/>
      <c r="I161" s="219"/>
      <c r="J161" s="220" t="s">
        <v>203</v>
      </c>
      <c r="K161" s="221">
        <v>258.76799999999997</v>
      </c>
      <c r="L161" s="222">
        <v>0</v>
      </c>
      <c r="M161" s="223"/>
      <c r="N161" s="224">
        <f>ROUND(L161*K161,1)</f>
        <v>0</v>
      </c>
      <c r="O161" s="224"/>
      <c r="P161" s="224"/>
      <c r="Q161" s="224"/>
      <c r="R161" s="46"/>
      <c r="T161" s="225" t="s">
        <v>22</v>
      </c>
      <c r="U161" s="54" t="s">
        <v>45</v>
      </c>
      <c r="V161" s="45"/>
      <c r="W161" s="226">
        <f>V161*K161</f>
        <v>0</v>
      </c>
      <c r="X161" s="226">
        <v>0.38624999999999998</v>
      </c>
      <c r="Y161" s="226">
        <f>X161*K161</f>
        <v>99.949139999999986</v>
      </c>
      <c r="Z161" s="226">
        <v>0</v>
      </c>
      <c r="AA161" s="227">
        <f>Z161*K161</f>
        <v>0</v>
      </c>
      <c r="AR161" s="20" t="s">
        <v>174</v>
      </c>
      <c r="AT161" s="20" t="s">
        <v>170</v>
      </c>
      <c r="AU161" s="20" t="s">
        <v>118</v>
      </c>
      <c r="AY161" s="20" t="s">
        <v>169</v>
      </c>
      <c r="BE161" s="140">
        <f>IF(U161="základní",N161,0)</f>
        <v>0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20" t="s">
        <v>38</v>
      </c>
      <c r="BK161" s="140">
        <f>ROUND(L161*K161,1)</f>
        <v>0</v>
      </c>
      <c r="BL161" s="20" t="s">
        <v>174</v>
      </c>
      <c r="BM161" s="20" t="s">
        <v>260</v>
      </c>
    </row>
    <row r="162" s="1" customFormat="1" ht="16.5" customHeight="1">
      <c r="B162" s="44"/>
      <c r="C162" s="217" t="s">
        <v>261</v>
      </c>
      <c r="D162" s="217" t="s">
        <v>170</v>
      </c>
      <c r="E162" s="218" t="s">
        <v>262</v>
      </c>
      <c r="F162" s="219" t="s">
        <v>263</v>
      </c>
      <c r="G162" s="219"/>
      <c r="H162" s="219"/>
      <c r="I162" s="219"/>
      <c r="J162" s="220" t="s">
        <v>203</v>
      </c>
      <c r="K162" s="221">
        <v>258.76799999999997</v>
      </c>
      <c r="L162" s="222">
        <v>0</v>
      </c>
      <c r="M162" s="223"/>
      <c r="N162" s="224">
        <f>ROUND(L162*K162,1)</f>
        <v>0</v>
      </c>
      <c r="O162" s="224"/>
      <c r="P162" s="224"/>
      <c r="Q162" s="224"/>
      <c r="R162" s="46"/>
      <c r="T162" s="225" t="s">
        <v>22</v>
      </c>
      <c r="U162" s="54" t="s">
        <v>45</v>
      </c>
      <c r="V162" s="45"/>
      <c r="W162" s="226">
        <f>V162*K162</f>
        <v>0</v>
      </c>
      <c r="X162" s="226">
        <v>0.098199999999999996</v>
      </c>
      <c r="Y162" s="226">
        <f>X162*K162</f>
        <v>25.411017599999997</v>
      </c>
      <c r="Z162" s="226">
        <v>0</v>
      </c>
      <c r="AA162" s="227">
        <f>Z162*K162</f>
        <v>0</v>
      </c>
      <c r="AR162" s="20" t="s">
        <v>174</v>
      </c>
      <c r="AT162" s="20" t="s">
        <v>170</v>
      </c>
      <c r="AU162" s="20" t="s">
        <v>118</v>
      </c>
      <c r="AY162" s="20" t="s">
        <v>169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20" t="s">
        <v>38</v>
      </c>
      <c r="BK162" s="140">
        <f>ROUND(L162*K162,1)</f>
        <v>0</v>
      </c>
      <c r="BL162" s="20" t="s">
        <v>174</v>
      </c>
      <c r="BM162" s="20" t="s">
        <v>264</v>
      </c>
    </row>
    <row r="163" s="1" customFormat="1" ht="16.5" customHeight="1">
      <c r="B163" s="44"/>
      <c r="C163" s="217" t="s">
        <v>265</v>
      </c>
      <c r="D163" s="217" t="s">
        <v>170</v>
      </c>
      <c r="E163" s="218" t="s">
        <v>266</v>
      </c>
      <c r="F163" s="219" t="s">
        <v>267</v>
      </c>
      <c r="G163" s="219"/>
      <c r="H163" s="219"/>
      <c r="I163" s="219"/>
      <c r="J163" s="220" t="s">
        <v>203</v>
      </c>
      <c r="K163" s="221">
        <v>258.76799999999997</v>
      </c>
      <c r="L163" s="222">
        <v>0</v>
      </c>
      <c r="M163" s="223"/>
      <c r="N163" s="224">
        <f>ROUND(L163*K163,1)</f>
        <v>0</v>
      </c>
      <c r="O163" s="224"/>
      <c r="P163" s="224"/>
      <c r="Q163" s="224"/>
      <c r="R163" s="46"/>
      <c r="T163" s="225" t="s">
        <v>22</v>
      </c>
      <c r="U163" s="54" t="s">
        <v>45</v>
      </c>
      <c r="V163" s="45"/>
      <c r="W163" s="226">
        <f>V163*K163</f>
        <v>0</v>
      </c>
      <c r="X163" s="226">
        <v>0.18906999999999999</v>
      </c>
      <c r="Y163" s="226">
        <f>X163*K163</f>
        <v>48.925265759999995</v>
      </c>
      <c r="Z163" s="226">
        <v>0</v>
      </c>
      <c r="AA163" s="227">
        <f>Z163*K163</f>
        <v>0</v>
      </c>
      <c r="AR163" s="20" t="s">
        <v>174</v>
      </c>
      <c r="AT163" s="20" t="s">
        <v>170</v>
      </c>
      <c r="AU163" s="20" t="s">
        <v>118</v>
      </c>
      <c r="AY163" s="20" t="s">
        <v>169</v>
      </c>
      <c r="BE163" s="140">
        <f>IF(U163="základní",N163,0)</f>
        <v>0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20" t="s">
        <v>38</v>
      </c>
      <c r="BK163" s="140">
        <f>ROUND(L163*K163,1)</f>
        <v>0</v>
      </c>
      <c r="BL163" s="20" t="s">
        <v>174</v>
      </c>
      <c r="BM163" s="20" t="s">
        <v>268</v>
      </c>
    </row>
    <row r="164" s="1" customFormat="1" ht="38.25" customHeight="1">
      <c r="B164" s="44"/>
      <c r="C164" s="217" t="s">
        <v>269</v>
      </c>
      <c r="D164" s="217" t="s">
        <v>170</v>
      </c>
      <c r="E164" s="218" t="s">
        <v>270</v>
      </c>
      <c r="F164" s="219" t="s">
        <v>271</v>
      </c>
      <c r="G164" s="219"/>
      <c r="H164" s="219"/>
      <c r="I164" s="219"/>
      <c r="J164" s="220" t="s">
        <v>203</v>
      </c>
      <c r="K164" s="221">
        <v>196.69200000000001</v>
      </c>
      <c r="L164" s="222">
        <v>0</v>
      </c>
      <c r="M164" s="223"/>
      <c r="N164" s="224">
        <f>ROUND(L164*K164,1)</f>
        <v>0</v>
      </c>
      <c r="O164" s="224"/>
      <c r="P164" s="224"/>
      <c r="Q164" s="224"/>
      <c r="R164" s="46"/>
      <c r="T164" s="225" t="s">
        <v>22</v>
      </c>
      <c r="U164" s="54" t="s">
        <v>45</v>
      </c>
      <c r="V164" s="45"/>
      <c r="W164" s="226">
        <f>V164*K164</f>
        <v>0</v>
      </c>
      <c r="X164" s="226">
        <v>0.10503</v>
      </c>
      <c r="Y164" s="226">
        <f>X164*K164</f>
        <v>20.65856076</v>
      </c>
      <c r="Z164" s="226">
        <v>0</v>
      </c>
      <c r="AA164" s="227">
        <f>Z164*K164</f>
        <v>0</v>
      </c>
      <c r="AR164" s="20" t="s">
        <v>174</v>
      </c>
      <c r="AT164" s="20" t="s">
        <v>170</v>
      </c>
      <c r="AU164" s="20" t="s">
        <v>118</v>
      </c>
      <c r="AY164" s="20" t="s">
        <v>169</v>
      </c>
      <c r="BE164" s="140">
        <f>IF(U164="základní",N164,0)</f>
        <v>0</v>
      </c>
      <c r="BF164" s="140">
        <f>IF(U164="snížená",N164,0)</f>
        <v>0</v>
      </c>
      <c r="BG164" s="140">
        <f>IF(U164="zákl. přenesená",N164,0)</f>
        <v>0</v>
      </c>
      <c r="BH164" s="140">
        <f>IF(U164="sníž. přenesená",N164,0)</f>
        <v>0</v>
      </c>
      <c r="BI164" s="140">
        <f>IF(U164="nulová",N164,0)</f>
        <v>0</v>
      </c>
      <c r="BJ164" s="20" t="s">
        <v>38</v>
      </c>
      <c r="BK164" s="140">
        <f>ROUND(L164*K164,1)</f>
        <v>0</v>
      </c>
      <c r="BL164" s="20" t="s">
        <v>174</v>
      </c>
      <c r="BM164" s="20" t="s">
        <v>272</v>
      </c>
    </row>
    <row r="165" s="1" customFormat="1" ht="25.5" customHeight="1">
      <c r="B165" s="44"/>
      <c r="C165" s="230" t="s">
        <v>273</v>
      </c>
      <c r="D165" s="230" t="s">
        <v>222</v>
      </c>
      <c r="E165" s="231" t="s">
        <v>274</v>
      </c>
      <c r="F165" s="232" t="s">
        <v>275</v>
      </c>
      <c r="G165" s="232"/>
      <c r="H165" s="232"/>
      <c r="I165" s="232"/>
      <c r="J165" s="233" t="s">
        <v>203</v>
      </c>
      <c r="K165" s="234">
        <v>216.36099999999999</v>
      </c>
      <c r="L165" s="235">
        <v>0</v>
      </c>
      <c r="M165" s="236"/>
      <c r="N165" s="237">
        <f>ROUND(L165*K165,1)</f>
        <v>0</v>
      </c>
      <c r="O165" s="224"/>
      <c r="P165" s="224"/>
      <c r="Q165" s="224"/>
      <c r="R165" s="46"/>
      <c r="T165" s="225" t="s">
        <v>22</v>
      </c>
      <c r="U165" s="54" t="s">
        <v>45</v>
      </c>
      <c r="V165" s="45"/>
      <c r="W165" s="226">
        <f>V165*K165</f>
        <v>0</v>
      </c>
      <c r="X165" s="226">
        <v>0.216</v>
      </c>
      <c r="Y165" s="226">
        <f>X165*K165</f>
        <v>46.733975999999998</v>
      </c>
      <c r="Z165" s="226">
        <v>0</v>
      </c>
      <c r="AA165" s="227">
        <f>Z165*K165</f>
        <v>0</v>
      </c>
      <c r="AR165" s="20" t="s">
        <v>200</v>
      </c>
      <c r="AT165" s="20" t="s">
        <v>222</v>
      </c>
      <c r="AU165" s="20" t="s">
        <v>118</v>
      </c>
      <c r="AY165" s="20" t="s">
        <v>169</v>
      </c>
      <c r="BE165" s="140">
        <f>IF(U165="základní",N165,0)</f>
        <v>0</v>
      </c>
      <c r="BF165" s="140">
        <f>IF(U165="snížená",N165,0)</f>
        <v>0</v>
      </c>
      <c r="BG165" s="140">
        <f>IF(U165="zákl. přenesená",N165,0)</f>
        <v>0</v>
      </c>
      <c r="BH165" s="140">
        <f>IF(U165="sníž. přenesená",N165,0)</f>
        <v>0</v>
      </c>
      <c r="BI165" s="140">
        <f>IF(U165="nulová",N165,0)</f>
        <v>0</v>
      </c>
      <c r="BJ165" s="20" t="s">
        <v>38</v>
      </c>
      <c r="BK165" s="140">
        <f>ROUND(L165*K165,1)</f>
        <v>0</v>
      </c>
      <c r="BL165" s="20" t="s">
        <v>174</v>
      </c>
      <c r="BM165" s="20" t="s">
        <v>276</v>
      </c>
    </row>
    <row r="166" s="9" customFormat="1" ht="29.88" customHeight="1">
      <c r="B166" s="203"/>
      <c r="C166" s="204"/>
      <c r="D166" s="214" t="s">
        <v>134</v>
      </c>
      <c r="E166" s="214"/>
      <c r="F166" s="214"/>
      <c r="G166" s="214"/>
      <c r="H166" s="214"/>
      <c r="I166" s="214"/>
      <c r="J166" s="214"/>
      <c r="K166" s="214"/>
      <c r="L166" s="214"/>
      <c r="M166" s="214"/>
      <c r="N166" s="228">
        <f>BK166</f>
        <v>0</v>
      </c>
      <c r="O166" s="229"/>
      <c r="P166" s="229"/>
      <c r="Q166" s="229"/>
      <c r="R166" s="207"/>
      <c r="T166" s="208"/>
      <c r="U166" s="204"/>
      <c r="V166" s="204"/>
      <c r="W166" s="209">
        <f>SUM(W167:W178)</f>
        <v>0</v>
      </c>
      <c r="X166" s="204"/>
      <c r="Y166" s="209">
        <f>SUM(Y167:Y178)</f>
        <v>650.5389013424001</v>
      </c>
      <c r="Z166" s="204"/>
      <c r="AA166" s="210">
        <f>SUM(AA167:AA178)</f>
        <v>0</v>
      </c>
      <c r="AR166" s="211" t="s">
        <v>38</v>
      </c>
      <c r="AT166" s="212" t="s">
        <v>79</v>
      </c>
      <c r="AU166" s="212" t="s">
        <v>38</v>
      </c>
      <c r="AY166" s="211" t="s">
        <v>169</v>
      </c>
      <c r="BK166" s="213">
        <f>SUM(BK167:BK178)</f>
        <v>0</v>
      </c>
    </row>
    <row r="167" s="1" customFormat="1" ht="25.5" customHeight="1">
      <c r="B167" s="44"/>
      <c r="C167" s="217" t="s">
        <v>277</v>
      </c>
      <c r="D167" s="217" t="s">
        <v>170</v>
      </c>
      <c r="E167" s="218" t="s">
        <v>278</v>
      </c>
      <c r="F167" s="219" t="s">
        <v>279</v>
      </c>
      <c r="G167" s="219"/>
      <c r="H167" s="219"/>
      <c r="I167" s="219"/>
      <c r="J167" s="220" t="s">
        <v>203</v>
      </c>
      <c r="K167" s="221">
        <v>1025.3889999999999</v>
      </c>
      <c r="L167" s="222">
        <v>0</v>
      </c>
      <c r="M167" s="223"/>
      <c r="N167" s="224">
        <f>ROUND(L167*K167,1)</f>
        <v>0</v>
      </c>
      <c r="O167" s="224"/>
      <c r="P167" s="224"/>
      <c r="Q167" s="224"/>
      <c r="R167" s="46"/>
      <c r="T167" s="225" t="s">
        <v>22</v>
      </c>
      <c r="U167" s="54" t="s">
        <v>45</v>
      </c>
      <c r="V167" s="45"/>
      <c r="W167" s="226">
        <f>V167*K167</f>
        <v>0</v>
      </c>
      <c r="X167" s="226">
        <v>0.015400000000000001</v>
      </c>
      <c r="Y167" s="226">
        <f>X167*K167</f>
        <v>15.790990599999999</v>
      </c>
      <c r="Z167" s="226">
        <v>0</v>
      </c>
      <c r="AA167" s="227">
        <f>Z167*K167</f>
        <v>0</v>
      </c>
      <c r="AR167" s="20" t="s">
        <v>174</v>
      </c>
      <c r="AT167" s="20" t="s">
        <v>170</v>
      </c>
      <c r="AU167" s="20" t="s">
        <v>118</v>
      </c>
      <c r="AY167" s="20" t="s">
        <v>169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20" t="s">
        <v>38</v>
      </c>
      <c r="BK167" s="140">
        <f>ROUND(L167*K167,1)</f>
        <v>0</v>
      </c>
      <c r="BL167" s="20" t="s">
        <v>174</v>
      </c>
      <c r="BM167" s="20" t="s">
        <v>280</v>
      </c>
    </row>
    <row r="168" s="1" customFormat="1" ht="25.5" customHeight="1">
      <c r="B168" s="44"/>
      <c r="C168" s="217" t="s">
        <v>281</v>
      </c>
      <c r="D168" s="217" t="s">
        <v>170</v>
      </c>
      <c r="E168" s="218" t="s">
        <v>282</v>
      </c>
      <c r="F168" s="219" t="s">
        <v>283</v>
      </c>
      <c r="G168" s="219"/>
      <c r="H168" s="219"/>
      <c r="I168" s="219"/>
      <c r="J168" s="220" t="s">
        <v>203</v>
      </c>
      <c r="K168" s="221">
        <v>34.560000000000002</v>
      </c>
      <c r="L168" s="222">
        <v>0</v>
      </c>
      <c r="M168" s="223"/>
      <c r="N168" s="224">
        <f>ROUND(L168*K168,1)</f>
        <v>0</v>
      </c>
      <c r="O168" s="224"/>
      <c r="P168" s="224"/>
      <c r="Q168" s="224"/>
      <c r="R168" s="46"/>
      <c r="T168" s="225" t="s">
        <v>22</v>
      </c>
      <c r="U168" s="54" t="s">
        <v>45</v>
      </c>
      <c r="V168" s="45"/>
      <c r="W168" s="226">
        <f>V168*K168</f>
        <v>0</v>
      </c>
      <c r="X168" s="226">
        <v>0.033579999999999999</v>
      </c>
      <c r="Y168" s="226">
        <f>X168*K168</f>
        <v>1.1605248000000001</v>
      </c>
      <c r="Z168" s="226">
        <v>0</v>
      </c>
      <c r="AA168" s="227">
        <f>Z168*K168</f>
        <v>0</v>
      </c>
      <c r="AR168" s="20" t="s">
        <v>174</v>
      </c>
      <c r="AT168" s="20" t="s">
        <v>170</v>
      </c>
      <c r="AU168" s="20" t="s">
        <v>118</v>
      </c>
      <c r="AY168" s="20" t="s">
        <v>169</v>
      </c>
      <c r="BE168" s="140">
        <f>IF(U168="základní",N168,0)</f>
        <v>0</v>
      </c>
      <c r="BF168" s="140">
        <f>IF(U168="snížená",N168,0)</f>
        <v>0</v>
      </c>
      <c r="BG168" s="140">
        <f>IF(U168="zákl. přenesená",N168,0)</f>
        <v>0</v>
      </c>
      <c r="BH168" s="140">
        <f>IF(U168="sníž. přenesená",N168,0)</f>
        <v>0</v>
      </c>
      <c r="BI168" s="140">
        <f>IF(U168="nulová",N168,0)</f>
        <v>0</v>
      </c>
      <c r="BJ168" s="20" t="s">
        <v>38</v>
      </c>
      <c r="BK168" s="140">
        <f>ROUND(L168*K168,1)</f>
        <v>0</v>
      </c>
      <c r="BL168" s="20" t="s">
        <v>174</v>
      </c>
      <c r="BM168" s="20" t="s">
        <v>284</v>
      </c>
    </row>
    <row r="169" s="1" customFormat="1" ht="25.5" customHeight="1">
      <c r="B169" s="44"/>
      <c r="C169" s="217" t="s">
        <v>285</v>
      </c>
      <c r="D169" s="217" t="s">
        <v>170</v>
      </c>
      <c r="E169" s="218" t="s">
        <v>286</v>
      </c>
      <c r="F169" s="219" t="s">
        <v>287</v>
      </c>
      <c r="G169" s="219"/>
      <c r="H169" s="219"/>
      <c r="I169" s="219"/>
      <c r="J169" s="220" t="s">
        <v>203</v>
      </c>
      <c r="K169" s="221">
        <v>33.240000000000002</v>
      </c>
      <c r="L169" s="222">
        <v>0</v>
      </c>
      <c r="M169" s="223"/>
      <c r="N169" s="224">
        <f>ROUND(L169*K169,1)</f>
        <v>0</v>
      </c>
      <c r="O169" s="224"/>
      <c r="P169" s="224"/>
      <c r="Q169" s="224"/>
      <c r="R169" s="46"/>
      <c r="T169" s="225" t="s">
        <v>22</v>
      </c>
      <c r="U169" s="54" t="s">
        <v>45</v>
      </c>
      <c r="V169" s="45"/>
      <c r="W169" s="226">
        <f>V169*K169</f>
        <v>0</v>
      </c>
      <c r="X169" s="226">
        <v>0.0082540800000000004</v>
      </c>
      <c r="Y169" s="226">
        <f>X169*K169</f>
        <v>0.27436561920000002</v>
      </c>
      <c r="Z169" s="226">
        <v>0</v>
      </c>
      <c r="AA169" s="227">
        <f>Z169*K169</f>
        <v>0</v>
      </c>
      <c r="AR169" s="20" t="s">
        <v>174</v>
      </c>
      <c r="AT169" s="20" t="s">
        <v>170</v>
      </c>
      <c r="AU169" s="20" t="s">
        <v>118</v>
      </c>
      <c r="AY169" s="20" t="s">
        <v>169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20" t="s">
        <v>38</v>
      </c>
      <c r="BK169" s="140">
        <f>ROUND(L169*K169,1)</f>
        <v>0</v>
      </c>
      <c r="BL169" s="20" t="s">
        <v>174</v>
      </c>
      <c r="BM169" s="20" t="s">
        <v>288</v>
      </c>
    </row>
    <row r="170" s="1" customFormat="1" ht="25.5" customHeight="1">
      <c r="B170" s="44"/>
      <c r="C170" s="230" t="s">
        <v>289</v>
      </c>
      <c r="D170" s="230" t="s">
        <v>222</v>
      </c>
      <c r="E170" s="231" t="s">
        <v>290</v>
      </c>
      <c r="F170" s="232" t="s">
        <v>291</v>
      </c>
      <c r="G170" s="232"/>
      <c r="H170" s="232"/>
      <c r="I170" s="232"/>
      <c r="J170" s="233" t="s">
        <v>203</v>
      </c>
      <c r="K170" s="234">
        <v>34.902000000000001</v>
      </c>
      <c r="L170" s="235">
        <v>0</v>
      </c>
      <c r="M170" s="236"/>
      <c r="N170" s="237">
        <f>ROUND(L170*K170,1)</f>
        <v>0</v>
      </c>
      <c r="O170" s="224"/>
      <c r="P170" s="224"/>
      <c r="Q170" s="224"/>
      <c r="R170" s="46"/>
      <c r="T170" s="225" t="s">
        <v>22</v>
      </c>
      <c r="U170" s="54" t="s">
        <v>45</v>
      </c>
      <c r="V170" s="45"/>
      <c r="W170" s="226">
        <f>V170*K170</f>
        <v>0</v>
      </c>
      <c r="X170" s="226">
        <v>0.0023999999999999998</v>
      </c>
      <c r="Y170" s="226">
        <f>X170*K170</f>
        <v>0.0837648</v>
      </c>
      <c r="Z170" s="226">
        <v>0</v>
      </c>
      <c r="AA170" s="227">
        <f>Z170*K170</f>
        <v>0</v>
      </c>
      <c r="AR170" s="20" t="s">
        <v>232</v>
      </c>
      <c r="AT170" s="20" t="s">
        <v>222</v>
      </c>
      <c r="AU170" s="20" t="s">
        <v>118</v>
      </c>
      <c r="AY170" s="20" t="s">
        <v>169</v>
      </c>
      <c r="BE170" s="140">
        <f>IF(U170="základní",N170,0)</f>
        <v>0</v>
      </c>
      <c r="BF170" s="140">
        <f>IF(U170="snížená",N170,0)</f>
        <v>0</v>
      </c>
      <c r="BG170" s="140">
        <f>IF(U170="zákl. přenesená",N170,0)</f>
        <v>0</v>
      </c>
      <c r="BH170" s="140">
        <f>IF(U170="sníž. přenesená",N170,0)</f>
        <v>0</v>
      </c>
      <c r="BI170" s="140">
        <f>IF(U170="nulová",N170,0)</f>
        <v>0</v>
      </c>
      <c r="BJ170" s="20" t="s">
        <v>38</v>
      </c>
      <c r="BK170" s="140">
        <f>ROUND(L170*K170,1)</f>
        <v>0</v>
      </c>
      <c r="BL170" s="20" t="s">
        <v>232</v>
      </c>
      <c r="BM170" s="20" t="s">
        <v>292</v>
      </c>
    </row>
    <row r="171" s="1" customFormat="1" ht="25.5" customHeight="1">
      <c r="B171" s="44"/>
      <c r="C171" s="217" t="s">
        <v>293</v>
      </c>
      <c r="D171" s="217" t="s">
        <v>170</v>
      </c>
      <c r="E171" s="218" t="s">
        <v>294</v>
      </c>
      <c r="F171" s="219" t="s">
        <v>295</v>
      </c>
      <c r="G171" s="219"/>
      <c r="H171" s="219"/>
      <c r="I171" s="219"/>
      <c r="J171" s="220" t="s">
        <v>203</v>
      </c>
      <c r="K171" s="221">
        <v>26.52</v>
      </c>
      <c r="L171" s="222">
        <v>0</v>
      </c>
      <c r="M171" s="223"/>
      <c r="N171" s="224">
        <f>ROUND(L171*K171,1)</f>
        <v>0</v>
      </c>
      <c r="O171" s="224"/>
      <c r="P171" s="224"/>
      <c r="Q171" s="224"/>
      <c r="R171" s="46"/>
      <c r="T171" s="225" t="s">
        <v>22</v>
      </c>
      <c r="U171" s="54" t="s">
        <v>45</v>
      </c>
      <c r="V171" s="45"/>
      <c r="W171" s="226">
        <f>V171*K171</f>
        <v>0</v>
      </c>
      <c r="X171" s="226">
        <v>0.0084961600000000009</v>
      </c>
      <c r="Y171" s="226">
        <f>X171*K171</f>
        <v>0.22531816320000003</v>
      </c>
      <c r="Z171" s="226">
        <v>0</v>
      </c>
      <c r="AA171" s="227">
        <f>Z171*K171</f>
        <v>0</v>
      </c>
      <c r="AR171" s="20" t="s">
        <v>174</v>
      </c>
      <c r="AT171" s="20" t="s">
        <v>170</v>
      </c>
      <c r="AU171" s="20" t="s">
        <v>118</v>
      </c>
      <c r="AY171" s="20" t="s">
        <v>169</v>
      </c>
      <c r="BE171" s="140">
        <f>IF(U171="základní",N171,0)</f>
        <v>0</v>
      </c>
      <c r="BF171" s="140">
        <f>IF(U171="snížená",N171,0)</f>
        <v>0</v>
      </c>
      <c r="BG171" s="140">
        <f>IF(U171="zákl. přenesená",N171,0)</f>
        <v>0</v>
      </c>
      <c r="BH171" s="140">
        <f>IF(U171="sníž. přenesená",N171,0)</f>
        <v>0</v>
      </c>
      <c r="BI171" s="140">
        <f>IF(U171="nulová",N171,0)</f>
        <v>0</v>
      </c>
      <c r="BJ171" s="20" t="s">
        <v>38</v>
      </c>
      <c r="BK171" s="140">
        <f>ROUND(L171*K171,1)</f>
        <v>0</v>
      </c>
      <c r="BL171" s="20" t="s">
        <v>174</v>
      </c>
      <c r="BM171" s="20" t="s">
        <v>296</v>
      </c>
    </row>
    <row r="172" s="1" customFormat="1" ht="25.5" customHeight="1">
      <c r="B172" s="44"/>
      <c r="C172" s="230" t="s">
        <v>297</v>
      </c>
      <c r="D172" s="230" t="s">
        <v>222</v>
      </c>
      <c r="E172" s="231" t="s">
        <v>298</v>
      </c>
      <c r="F172" s="232" t="s">
        <v>299</v>
      </c>
      <c r="G172" s="232"/>
      <c r="H172" s="232"/>
      <c r="I172" s="232"/>
      <c r="J172" s="233" t="s">
        <v>203</v>
      </c>
      <c r="K172" s="234">
        <v>29.238</v>
      </c>
      <c r="L172" s="235">
        <v>0</v>
      </c>
      <c r="M172" s="236"/>
      <c r="N172" s="237">
        <f>ROUND(L172*K172,1)</f>
        <v>0</v>
      </c>
      <c r="O172" s="224"/>
      <c r="P172" s="224"/>
      <c r="Q172" s="224"/>
      <c r="R172" s="46"/>
      <c r="T172" s="225" t="s">
        <v>22</v>
      </c>
      <c r="U172" s="54" t="s">
        <v>45</v>
      </c>
      <c r="V172" s="45"/>
      <c r="W172" s="226">
        <f>V172*K172</f>
        <v>0</v>
      </c>
      <c r="X172" s="226">
        <v>0.0030000000000000001</v>
      </c>
      <c r="Y172" s="226">
        <f>X172*K172</f>
        <v>0.087714</v>
      </c>
      <c r="Z172" s="226">
        <v>0</v>
      </c>
      <c r="AA172" s="227">
        <f>Z172*K172</f>
        <v>0</v>
      </c>
      <c r="AR172" s="20" t="s">
        <v>232</v>
      </c>
      <c r="AT172" s="20" t="s">
        <v>222</v>
      </c>
      <c r="AU172" s="20" t="s">
        <v>118</v>
      </c>
      <c r="AY172" s="20" t="s">
        <v>169</v>
      </c>
      <c r="BE172" s="140">
        <f>IF(U172="základní",N172,0)</f>
        <v>0</v>
      </c>
      <c r="BF172" s="140">
        <f>IF(U172="snížená",N172,0)</f>
        <v>0</v>
      </c>
      <c r="BG172" s="140">
        <f>IF(U172="zákl. přenesená",N172,0)</f>
        <v>0</v>
      </c>
      <c r="BH172" s="140">
        <f>IF(U172="sníž. přenesená",N172,0)</f>
        <v>0</v>
      </c>
      <c r="BI172" s="140">
        <f>IF(U172="nulová",N172,0)</f>
        <v>0</v>
      </c>
      <c r="BJ172" s="20" t="s">
        <v>38</v>
      </c>
      <c r="BK172" s="140">
        <f>ROUND(L172*K172,1)</f>
        <v>0</v>
      </c>
      <c r="BL172" s="20" t="s">
        <v>232</v>
      </c>
      <c r="BM172" s="20" t="s">
        <v>300</v>
      </c>
    </row>
    <row r="173" s="1" customFormat="1" ht="25.5" customHeight="1">
      <c r="B173" s="44"/>
      <c r="C173" s="217" t="s">
        <v>301</v>
      </c>
      <c r="D173" s="217" t="s">
        <v>170</v>
      </c>
      <c r="E173" s="218" t="s">
        <v>302</v>
      </c>
      <c r="F173" s="219" t="s">
        <v>303</v>
      </c>
      <c r="G173" s="219"/>
      <c r="H173" s="219"/>
      <c r="I173" s="219"/>
      <c r="J173" s="220" t="s">
        <v>203</v>
      </c>
      <c r="K173" s="221">
        <v>65.992000000000004</v>
      </c>
      <c r="L173" s="222">
        <v>0</v>
      </c>
      <c r="M173" s="223"/>
      <c r="N173" s="224">
        <f>ROUND(L173*K173,1)</f>
        <v>0</v>
      </c>
      <c r="O173" s="224"/>
      <c r="P173" s="224"/>
      <c r="Q173" s="224"/>
      <c r="R173" s="46"/>
      <c r="T173" s="225" t="s">
        <v>22</v>
      </c>
      <c r="U173" s="54" t="s">
        <v>45</v>
      </c>
      <c r="V173" s="45"/>
      <c r="W173" s="226">
        <f>V173*K173</f>
        <v>0</v>
      </c>
      <c r="X173" s="226">
        <v>0.026360000000000001</v>
      </c>
      <c r="Y173" s="226">
        <f>X173*K173</f>
        <v>1.7395491200000002</v>
      </c>
      <c r="Z173" s="226">
        <v>0</v>
      </c>
      <c r="AA173" s="227">
        <f>Z173*K173</f>
        <v>0</v>
      </c>
      <c r="AR173" s="20" t="s">
        <v>174</v>
      </c>
      <c r="AT173" s="20" t="s">
        <v>170</v>
      </c>
      <c r="AU173" s="20" t="s">
        <v>118</v>
      </c>
      <c r="AY173" s="20" t="s">
        <v>169</v>
      </c>
      <c r="BE173" s="140">
        <f>IF(U173="základní",N173,0)</f>
        <v>0</v>
      </c>
      <c r="BF173" s="140">
        <f>IF(U173="snížená",N173,0)</f>
        <v>0</v>
      </c>
      <c r="BG173" s="140">
        <f>IF(U173="zákl. přenesená",N173,0)</f>
        <v>0</v>
      </c>
      <c r="BH173" s="140">
        <f>IF(U173="sníž. přenesená",N173,0)</f>
        <v>0</v>
      </c>
      <c r="BI173" s="140">
        <f>IF(U173="nulová",N173,0)</f>
        <v>0</v>
      </c>
      <c r="BJ173" s="20" t="s">
        <v>38</v>
      </c>
      <c r="BK173" s="140">
        <f>ROUND(L173*K173,1)</f>
        <v>0</v>
      </c>
      <c r="BL173" s="20" t="s">
        <v>174</v>
      </c>
      <c r="BM173" s="20" t="s">
        <v>304</v>
      </c>
    </row>
    <row r="174" s="1" customFormat="1" ht="25.5" customHeight="1">
      <c r="B174" s="44"/>
      <c r="C174" s="217" t="s">
        <v>305</v>
      </c>
      <c r="D174" s="217" t="s">
        <v>170</v>
      </c>
      <c r="E174" s="218" t="s">
        <v>306</v>
      </c>
      <c r="F174" s="219" t="s">
        <v>307</v>
      </c>
      <c r="G174" s="219"/>
      <c r="H174" s="219"/>
      <c r="I174" s="219"/>
      <c r="J174" s="220" t="s">
        <v>203</v>
      </c>
      <c r="K174" s="221">
        <v>625.92999999999995</v>
      </c>
      <c r="L174" s="222">
        <v>0</v>
      </c>
      <c r="M174" s="223"/>
      <c r="N174" s="224">
        <f>ROUND(L174*K174,1)</f>
        <v>0</v>
      </c>
      <c r="O174" s="224"/>
      <c r="P174" s="224"/>
      <c r="Q174" s="224"/>
      <c r="R174" s="46"/>
      <c r="T174" s="225" t="s">
        <v>22</v>
      </c>
      <c r="U174" s="54" t="s">
        <v>45</v>
      </c>
      <c r="V174" s="45"/>
      <c r="W174" s="226">
        <f>V174*K174</f>
        <v>0</v>
      </c>
      <c r="X174" s="226">
        <v>0.01469</v>
      </c>
      <c r="Y174" s="226">
        <f>X174*K174</f>
        <v>9.1949116999999987</v>
      </c>
      <c r="Z174" s="226">
        <v>0</v>
      </c>
      <c r="AA174" s="227">
        <f>Z174*K174</f>
        <v>0</v>
      </c>
      <c r="AR174" s="20" t="s">
        <v>174</v>
      </c>
      <c r="AT174" s="20" t="s">
        <v>170</v>
      </c>
      <c r="AU174" s="20" t="s">
        <v>118</v>
      </c>
      <c r="AY174" s="20" t="s">
        <v>169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20" t="s">
        <v>38</v>
      </c>
      <c r="BK174" s="140">
        <f>ROUND(L174*K174,1)</f>
        <v>0</v>
      </c>
      <c r="BL174" s="20" t="s">
        <v>174</v>
      </c>
      <c r="BM174" s="20" t="s">
        <v>308</v>
      </c>
    </row>
    <row r="175" s="1" customFormat="1" ht="38.25" customHeight="1">
      <c r="B175" s="44"/>
      <c r="C175" s="217" t="s">
        <v>309</v>
      </c>
      <c r="D175" s="217" t="s">
        <v>170</v>
      </c>
      <c r="E175" s="218" t="s">
        <v>310</v>
      </c>
      <c r="F175" s="219" t="s">
        <v>311</v>
      </c>
      <c r="G175" s="219"/>
      <c r="H175" s="219"/>
      <c r="I175" s="219"/>
      <c r="J175" s="220" t="s">
        <v>203</v>
      </c>
      <c r="K175" s="221">
        <v>33.240000000000002</v>
      </c>
      <c r="L175" s="222">
        <v>0</v>
      </c>
      <c r="M175" s="223"/>
      <c r="N175" s="224">
        <f>ROUND(L175*K175,1)</f>
        <v>0</v>
      </c>
      <c r="O175" s="224"/>
      <c r="P175" s="224"/>
      <c r="Q175" s="224"/>
      <c r="R175" s="46"/>
      <c r="T175" s="225" t="s">
        <v>22</v>
      </c>
      <c r="U175" s="54" t="s">
        <v>45</v>
      </c>
      <c r="V175" s="45"/>
      <c r="W175" s="226">
        <f>V175*K175</f>
        <v>0</v>
      </c>
      <c r="X175" s="226">
        <v>0.00628</v>
      </c>
      <c r="Y175" s="226">
        <f>X175*K175</f>
        <v>0.20874720000000002</v>
      </c>
      <c r="Z175" s="226">
        <v>0</v>
      </c>
      <c r="AA175" s="227">
        <f>Z175*K175</f>
        <v>0</v>
      </c>
      <c r="AR175" s="20" t="s">
        <v>174</v>
      </c>
      <c r="AT175" s="20" t="s">
        <v>170</v>
      </c>
      <c r="AU175" s="20" t="s">
        <v>118</v>
      </c>
      <c r="AY175" s="20" t="s">
        <v>169</v>
      </c>
      <c r="BE175" s="140">
        <f>IF(U175="základní",N175,0)</f>
        <v>0</v>
      </c>
      <c r="BF175" s="140">
        <f>IF(U175="snížená",N175,0)</f>
        <v>0</v>
      </c>
      <c r="BG175" s="140">
        <f>IF(U175="zákl. přenesená",N175,0)</f>
        <v>0</v>
      </c>
      <c r="BH175" s="140">
        <f>IF(U175="sníž. přenesená",N175,0)</f>
        <v>0</v>
      </c>
      <c r="BI175" s="140">
        <f>IF(U175="nulová",N175,0)</f>
        <v>0</v>
      </c>
      <c r="BJ175" s="20" t="s">
        <v>38</v>
      </c>
      <c r="BK175" s="140">
        <f>ROUND(L175*K175,1)</f>
        <v>0</v>
      </c>
      <c r="BL175" s="20" t="s">
        <v>174</v>
      </c>
      <c r="BM175" s="20" t="s">
        <v>312</v>
      </c>
    </row>
    <row r="176" s="1" customFormat="1" ht="38.25" customHeight="1">
      <c r="B176" s="44"/>
      <c r="C176" s="217" t="s">
        <v>313</v>
      </c>
      <c r="D176" s="217" t="s">
        <v>170</v>
      </c>
      <c r="E176" s="218" t="s">
        <v>314</v>
      </c>
      <c r="F176" s="219" t="s">
        <v>315</v>
      </c>
      <c r="G176" s="219"/>
      <c r="H176" s="219"/>
      <c r="I176" s="219"/>
      <c r="J176" s="220" t="s">
        <v>173</v>
      </c>
      <c r="K176" s="221">
        <v>70.921000000000006</v>
      </c>
      <c r="L176" s="222">
        <v>0</v>
      </c>
      <c r="M176" s="223"/>
      <c r="N176" s="224">
        <f>ROUND(L176*K176,1)</f>
        <v>0</v>
      </c>
      <c r="O176" s="224"/>
      <c r="P176" s="224"/>
      <c r="Q176" s="224"/>
      <c r="R176" s="46"/>
      <c r="T176" s="225" t="s">
        <v>22</v>
      </c>
      <c r="U176" s="54" t="s">
        <v>45</v>
      </c>
      <c r="V176" s="45"/>
      <c r="W176" s="226">
        <f>V176*K176</f>
        <v>0</v>
      </c>
      <c r="X176" s="226">
        <v>2.45329</v>
      </c>
      <c r="Y176" s="226">
        <f>X176*K176</f>
        <v>173.98978009000001</v>
      </c>
      <c r="Z176" s="226">
        <v>0</v>
      </c>
      <c r="AA176" s="227">
        <f>Z176*K176</f>
        <v>0</v>
      </c>
      <c r="AR176" s="20" t="s">
        <v>174</v>
      </c>
      <c r="AT176" s="20" t="s">
        <v>170</v>
      </c>
      <c r="AU176" s="20" t="s">
        <v>118</v>
      </c>
      <c r="AY176" s="20" t="s">
        <v>169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20" t="s">
        <v>38</v>
      </c>
      <c r="BK176" s="140">
        <f>ROUND(L176*K176,1)</f>
        <v>0</v>
      </c>
      <c r="BL176" s="20" t="s">
        <v>174</v>
      </c>
      <c r="BM176" s="20" t="s">
        <v>316</v>
      </c>
    </row>
    <row r="177" s="1" customFormat="1" ht="38.25" customHeight="1">
      <c r="B177" s="44"/>
      <c r="C177" s="217" t="s">
        <v>317</v>
      </c>
      <c r="D177" s="217" t="s">
        <v>170</v>
      </c>
      <c r="E177" s="218" t="s">
        <v>318</v>
      </c>
      <c r="F177" s="219" t="s">
        <v>319</v>
      </c>
      <c r="G177" s="219"/>
      <c r="H177" s="219"/>
      <c r="I177" s="219"/>
      <c r="J177" s="220" t="s">
        <v>173</v>
      </c>
      <c r="K177" s="221">
        <v>70.921000000000006</v>
      </c>
      <c r="L177" s="222">
        <v>0</v>
      </c>
      <c r="M177" s="223"/>
      <c r="N177" s="224">
        <f>ROUND(L177*K177,1)</f>
        <v>0</v>
      </c>
      <c r="O177" s="224"/>
      <c r="P177" s="224"/>
      <c r="Q177" s="224"/>
      <c r="R177" s="46"/>
      <c r="T177" s="225" t="s">
        <v>22</v>
      </c>
      <c r="U177" s="54" t="s">
        <v>45</v>
      </c>
      <c r="V177" s="45"/>
      <c r="W177" s="226">
        <f>V177*K177</f>
        <v>0</v>
      </c>
      <c r="X177" s="226">
        <v>0.025250000000000002</v>
      </c>
      <c r="Y177" s="226">
        <f>X177*K177</f>
        <v>1.7907552500000004</v>
      </c>
      <c r="Z177" s="226">
        <v>0</v>
      </c>
      <c r="AA177" s="227">
        <f>Z177*K177</f>
        <v>0</v>
      </c>
      <c r="AR177" s="20" t="s">
        <v>174</v>
      </c>
      <c r="AT177" s="20" t="s">
        <v>170</v>
      </c>
      <c r="AU177" s="20" t="s">
        <v>118</v>
      </c>
      <c r="AY177" s="20" t="s">
        <v>169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20" t="s">
        <v>38</v>
      </c>
      <c r="BK177" s="140">
        <f>ROUND(L177*K177,1)</f>
        <v>0</v>
      </c>
      <c r="BL177" s="20" t="s">
        <v>174</v>
      </c>
      <c r="BM177" s="20" t="s">
        <v>320</v>
      </c>
    </row>
    <row r="178" s="1" customFormat="1" ht="25.5" customHeight="1">
      <c r="B178" s="44"/>
      <c r="C178" s="217" t="s">
        <v>321</v>
      </c>
      <c r="D178" s="217" t="s">
        <v>170</v>
      </c>
      <c r="E178" s="218" t="s">
        <v>322</v>
      </c>
      <c r="F178" s="219" t="s">
        <v>323</v>
      </c>
      <c r="G178" s="219"/>
      <c r="H178" s="219"/>
      <c r="I178" s="219"/>
      <c r="J178" s="220" t="s">
        <v>173</v>
      </c>
      <c r="K178" s="221">
        <v>206.47800000000001</v>
      </c>
      <c r="L178" s="222">
        <v>0</v>
      </c>
      <c r="M178" s="223"/>
      <c r="N178" s="224">
        <f>ROUND(L178*K178,1)</f>
        <v>0</v>
      </c>
      <c r="O178" s="224"/>
      <c r="P178" s="224"/>
      <c r="Q178" s="224"/>
      <c r="R178" s="46"/>
      <c r="T178" s="225" t="s">
        <v>22</v>
      </c>
      <c r="U178" s="54" t="s">
        <v>45</v>
      </c>
      <c r="V178" s="45"/>
      <c r="W178" s="226">
        <f>V178*K178</f>
        <v>0</v>
      </c>
      <c r="X178" s="226">
        <v>2.1600000000000001</v>
      </c>
      <c r="Y178" s="226">
        <f>X178*K178</f>
        <v>445.99248000000006</v>
      </c>
      <c r="Z178" s="226">
        <v>0</v>
      </c>
      <c r="AA178" s="227">
        <f>Z178*K178</f>
        <v>0</v>
      </c>
      <c r="AR178" s="20" t="s">
        <v>174</v>
      </c>
      <c r="AT178" s="20" t="s">
        <v>170</v>
      </c>
      <c r="AU178" s="20" t="s">
        <v>118</v>
      </c>
      <c r="AY178" s="20" t="s">
        <v>169</v>
      </c>
      <c r="BE178" s="140">
        <f>IF(U178="základní",N178,0)</f>
        <v>0</v>
      </c>
      <c r="BF178" s="140">
        <f>IF(U178="snížená",N178,0)</f>
        <v>0</v>
      </c>
      <c r="BG178" s="140">
        <f>IF(U178="zákl. přenesená",N178,0)</f>
        <v>0</v>
      </c>
      <c r="BH178" s="140">
        <f>IF(U178="sníž. přenesená",N178,0)</f>
        <v>0</v>
      </c>
      <c r="BI178" s="140">
        <f>IF(U178="nulová",N178,0)</f>
        <v>0</v>
      </c>
      <c r="BJ178" s="20" t="s">
        <v>38</v>
      </c>
      <c r="BK178" s="140">
        <f>ROUND(L178*K178,1)</f>
        <v>0</v>
      </c>
      <c r="BL178" s="20" t="s">
        <v>174</v>
      </c>
      <c r="BM178" s="20" t="s">
        <v>324</v>
      </c>
    </row>
    <row r="179" s="9" customFormat="1" ht="29.88" customHeight="1">
      <c r="B179" s="203"/>
      <c r="C179" s="204"/>
      <c r="D179" s="214" t="s">
        <v>135</v>
      </c>
      <c r="E179" s="214"/>
      <c r="F179" s="214"/>
      <c r="G179" s="214"/>
      <c r="H179" s="214"/>
      <c r="I179" s="214"/>
      <c r="J179" s="214"/>
      <c r="K179" s="214"/>
      <c r="L179" s="214"/>
      <c r="M179" s="214"/>
      <c r="N179" s="228">
        <f>BK179</f>
        <v>0</v>
      </c>
      <c r="O179" s="229"/>
      <c r="P179" s="229"/>
      <c r="Q179" s="229"/>
      <c r="R179" s="207"/>
      <c r="T179" s="208"/>
      <c r="U179" s="204"/>
      <c r="V179" s="204"/>
      <c r="W179" s="209">
        <f>SUM(W180:W192)</f>
        <v>0</v>
      </c>
      <c r="X179" s="204"/>
      <c r="Y179" s="209">
        <f>SUM(Y180:Y192)</f>
        <v>1.8479999999999999</v>
      </c>
      <c r="Z179" s="204"/>
      <c r="AA179" s="210">
        <f>SUM(AA180:AA192)</f>
        <v>833.3107050000001</v>
      </c>
      <c r="AR179" s="211" t="s">
        <v>38</v>
      </c>
      <c r="AT179" s="212" t="s">
        <v>79</v>
      </c>
      <c r="AU179" s="212" t="s">
        <v>38</v>
      </c>
      <c r="AY179" s="211" t="s">
        <v>169</v>
      </c>
      <c r="BK179" s="213">
        <f>SUM(BK180:BK192)</f>
        <v>0</v>
      </c>
    </row>
    <row r="180" s="1" customFormat="1" ht="38.25" customHeight="1">
      <c r="B180" s="44"/>
      <c r="C180" s="217" t="s">
        <v>325</v>
      </c>
      <c r="D180" s="217" t="s">
        <v>170</v>
      </c>
      <c r="E180" s="218" t="s">
        <v>326</v>
      </c>
      <c r="F180" s="219" t="s">
        <v>327</v>
      </c>
      <c r="G180" s="219"/>
      <c r="H180" s="219"/>
      <c r="I180" s="219"/>
      <c r="J180" s="220" t="s">
        <v>203</v>
      </c>
      <c r="K180" s="221">
        <v>1484.885</v>
      </c>
      <c r="L180" s="222">
        <v>0</v>
      </c>
      <c r="M180" s="223"/>
      <c r="N180" s="224">
        <f>ROUND(L180*K180,1)</f>
        <v>0</v>
      </c>
      <c r="O180" s="224"/>
      <c r="P180" s="224"/>
      <c r="Q180" s="224"/>
      <c r="R180" s="46"/>
      <c r="T180" s="225" t="s">
        <v>22</v>
      </c>
      <c r="U180" s="54" t="s">
        <v>45</v>
      </c>
      <c r="V180" s="45"/>
      <c r="W180" s="226">
        <f>V180*K180</f>
        <v>0</v>
      </c>
      <c r="X180" s="226">
        <v>0</v>
      </c>
      <c r="Y180" s="226">
        <f>X180*K180</f>
        <v>0</v>
      </c>
      <c r="Z180" s="226">
        <v>0</v>
      </c>
      <c r="AA180" s="227">
        <f>Z180*K180</f>
        <v>0</v>
      </c>
      <c r="AR180" s="20" t="s">
        <v>174</v>
      </c>
      <c r="AT180" s="20" t="s">
        <v>170</v>
      </c>
      <c r="AU180" s="20" t="s">
        <v>118</v>
      </c>
      <c r="AY180" s="20" t="s">
        <v>169</v>
      </c>
      <c r="BE180" s="140">
        <f>IF(U180="základní",N180,0)</f>
        <v>0</v>
      </c>
      <c r="BF180" s="140">
        <f>IF(U180="snížená",N180,0)</f>
        <v>0</v>
      </c>
      <c r="BG180" s="140">
        <f>IF(U180="zákl. přenesená",N180,0)</f>
        <v>0</v>
      </c>
      <c r="BH180" s="140">
        <f>IF(U180="sníž. přenesená",N180,0)</f>
        <v>0</v>
      </c>
      <c r="BI180" s="140">
        <f>IF(U180="nulová",N180,0)</f>
        <v>0</v>
      </c>
      <c r="BJ180" s="20" t="s">
        <v>38</v>
      </c>
      <c r="BK180" s="140">
        <f>ROUND(L180*K180,1)</f>
        <v>0</v>
      </c>
      <c r="BL180" s="20" t="s">
        <v>174</v>
      </c>
      <c r="BM180" s="20" t="s">
        <v>328</v>
      </c>
    </row>
    <row r="181" s="1" customFormat="1" ht="38.25" customHeight="1">
      <c r="B181" s="44"/>
      <c r="C181" s="217" t="s">
        <v>329</v>
      </c>
      <c r="D181" s="217" t="s">
        <v>170</v>
      </c>
      <c r="E181" s="218" t="s">
        <v>330</v>
      </c>
      <c r="F181" s="219" t="s">
        <v>331</v>
      </c>
      <c r="G181" s="219"/>
      <c r="H181" s="219"/>
      <c r="I181" s="219"/>
      <c r="J181" s="220" t="s">
        <v>203</v>
      </c>
      <c r="K181" s="221">
        <v>29697.700000000001</v>
      </c>
      <c r="L181" s="222">
        <v>0</v>
      </c>
      <c r="M181" s="223"/>
      <c r="N181" s="224">
        <f>ROUND(L181*K181,1)</f>
        <v>0</v>
      </c>
      <c r="O181" s="224"/>
      <c r="P181" s="224"/>
      <c r="Q181" s="224"/>
      <c r="R181" s="46"/>
      <c r="T181" s="225" t="s">
        <v>22</v>
      </c>
      <c r="U181" s="54" t="s">
        <v>45</v>
      </c>
      <c r="V181" s="45"/>
      <c r="W181" s="226">
        <f>V181*K181</f>
        <v>0</v>
      </c>
      <c r="X181" s="226">
        <v>0</v>
      </c>
      <c r="Y181" s="226">
        <f>X181*K181</f>
        <v>0</v>
      </c>
      <c r="Z181" s="226">
        <v>0</v>
      </c>
      <c r="AA181" s="227">
        <f>Z181*K181</f>
        <v>0</v>
      </c>
      <c r="AR181" s="20" t="s">
        <v>174</v>
      </c>
      <c r="AT181" s="20" t="s">
        <v>170</v>
      </c>
      <c r="AU181" s="20" t="s">
        <v>118</v>
      </c>
      <c r="AY181" s="20" t="s">
        <v>169</v>
      </c>
      <c r="BE181" s="140">
        <f>IF(U181="základní",N181,0)</f>
        <v>0</v>
      </c>
      <c r="BF181" s="140">
        <f>IF(U181="snížená",N181,0)</f>
        <v>0</v>
      </c>
      <c r="BG181" s="140">
        <f>IF(U181="zákl. přenesená",N181,0)</f>
        <v>0</v>
      </c>
      <c r="BH181" s="140">
        <f>IF(U181="sníž. přenesená",N181,0)</f>
        <v>0</v>
      </c>
      <c r="BI181" s="140">
        <f>IF(U181="nulová",N181,0)</f>
        <v>0</v>
      </c>
      <c r="BJ181" s="20" t="s">
        <v>38</v>
      </c>
      <c r="BK181" s="140">
        <f>ROUND(L181*K181,1)</f>
        <v>0</v>
      </c>
      <c r="BL181" s="20" t="s">
        <v>174</v>
      </c>
      <c r="BM181" s="20" t="s">
        <v>332</v>
      </c>
    </row>
    <row r="182" s="1" customFormat="1" ht="38.25" customHeight="1">
      <c r="B182" s="44"/>
      <c r="C182" s="217" t="s">
        <v>333</v>
      </c>
      <c r="D182" s="217" t="s">
        <v>170</v>
      </c>
      <c r="E182" s="218" t="s">
        <v>334</v>
      </c>
      <c r="F182" s="219" t="s">
        <v>335</v>
      </c>
      <c r="G182" s="219"/>
      <c r="H182" s="219"/>
      <c r="I182" s="219"/>
      <c r="J182" s="220" t="s">
        <v>203</v>
      </c>
      <c r="K182" s="221">
        <v>1484.885</v>
      </c>
      <c r="L182" s="222">
        <v>0</v>
      </c>
      <c r="M182" s="223"/>
      <c r="N182" s="224">
        <f>ROUND(L182*K182,1)</f>
        <v>0</v>
      </c>
      <c r="O182" s="224"/>
      <c r="P182" s="224"/>
      <c r="Q182" s="224"/>
      <c r="R182" s="46"/>
      <c r="T182" s="225" t="s">
        <v>22</v>
      </c>
      <c r="U182" s="54" t="s">
        <v>45</v>
      </c>
      <c r="V182" s="45"/>
      <c r="W182" s="226">
        <f>V182*K182</f>
        <v>0</v>
      </c>
      <c r="X182" s="226">
        <v>0</v>
      </c>
      <c r="Y182" s="226">
        <f>X182*K182</f>
        <v>0</v>
      </c>
      <c r="Z182" s="226">
        <v>0</v>
      </c>
      <c r="AA182" s="227">
        <f>Z182*K182</f>
        <v>0</v>
      </c>
      <c r="AR182" s="20" t="s">
        <v>174</v>
      </c>
      <c r="AT182" s="20" t="s">
        <v>170</v>
      </c>
      <c r="AU182" s="20" t="s">
        <v>118</v>
      </c>
      <c r="AY182" s="20" t="s">
        <v>169</v>
      </c>
      <c r="BE182" s="140">
        <f>IF(U182="základní",N182,0)</f>
        <v>0</v>
      </c>
      <c r="BF182" s="140">
        <f>IF(U182="snížená",N182,0)</f>
        <v>0</v>
      </c>
      <c r="BG182" s="140">
        <f>IF(U182="zákl. přenesená",N182,0)</f>
        <v>0</v>
      </c>
      <c r="BH182" s="140">
        <f>IF(U182="sníž. přenesená",N182,0)</f>
        <v>0</v>
      </c>
      <c r="BI182" s="140">
        <f>IF(U182="nulová",N182,0)</f>
        <v>0</v>
      </c>
      <c r="BJ182" s="20" t="s">
        <v>38</v>
      </c>
      <c r="BK182" s="140">
        <f>ROUND(L182*K182,1)</f>
        <v>0</v>
      </c>
      <c r="BL182" s="20" t="s">
        <v>174</v>
      </c>
      <c r="BM182" s="20" t="s">
        <v>336</v>
      </c>
    </row>
    <row r="183" s="1" customFormat="1" ht="38.25" customHeight="1">
      <c r="B183" s="44"/>
      <c r="C183" s="217" t="s">
        <v>337</v>
      </c>
      <c r="D183" s="217" t="s">
        <v>170</v>
      </c>
      <c r="E183" s="218" t="s">
        <v>338</v>
      </c>
      <c r="F183" s="219" t="s">
        <v>339</v>
      </c>
      <c r="G183" s="219"/>
      <c r="H183" s="219"/>
      <c r="I183" s="219"/>
      <c r="J183" s="220" t="s">
        <v>173</v>
      </c>
      <c r="K183" s="221">
        <v>94.882000000000005</v>
      </c>
      <c r="L183" s="222">
        <v>0</v>
      </c>
      <c r="M183" s="223"/>
      <c r="N183" s="224">
        <f>ROUND(L183*K183,1)</f>
        <v>0</v>
      </c>
      <c r="O183" s="224"/>
      <c r="P183" s="224"/>
      <c r="Q183" s="224"/>
      <c r="R183" s="46"/>
      <c r="T183" s="225" t="s">
        <v>22</v>
      </c>
      <c r="U183" s="54" t="s">
        <v>45</v>
      </c>
      <c r="V183" s="45"/>
      <c r="W183" s="226">
        <f>V183*K183</f>
        <v>0</v>
      </c>
      <c r="X183" s="226">
        <v>0</v>
      </c>
      <c r="Y183" s="226">
        <f>X183*K183</f>
        <v>0</v>
      </c>
      <c r="Z183" s="226">
        <v>1.8</v>
      </c>
      <c r="AA183" s="227">
        <f>Z183*K183</f>
        <v>170.78760000000003</v>
      </c>
      <c r="AR183" s="20" t="s">
        <v>174</v>
      </c>
      <c r="AT183" s="20" t="s">
        <v>170</v>
      </c>
      <c r="AU183" s="20" t="s">
        <v>118</v>
      </c>
      <c r="AY183" s="20" t="s">
        <v>169</v>
      </c>
      <c r="BE183" s="140">
        <f>IF(U183="základní",N183,0)</f>
        <v>0</v>
      </c>
      <c r="BF183" s="140">
        <f>IF(U183="snížená",N183,0)</f>
        <v>0</v>
      </c>
      <c r="BG183" s="140">
        <f>IF(U183="zákl. přenesená",N183,0)</f>
        <v>0</v>
      </c>
      <c r="BH183" s="140">
        <f>IF(U183="sníž. přenesená",N183,0)</f>
        <v>0</v>
      </c>
      <c r="BI183" s="140">
        <f>IF(U183="nulová",N183,0)</f>
        <v>0</v>
      </c>
      <c r="BJ183" s="20" t="s">
        <v>38</v>
      </c>
      <c r="BK183" s="140">
        <f>ROUND(L183*K183,1)</f>
        <v>0</v>
      </c>
      <c r="BL183" s="20" t="s">
        <v>174</v>
      </c>
      <c r="BM183" s="20" t="s">
        <v>340</v>
      </c>
    </row>
    <row r="184" s="1" customFormat="1" ht="25.5" customHeight="1">
      <c r="B184" s="44"/>
      <c r="C184" s="217" t="s">
        <v>341</v>
      </c>
      <c r="D184" s="217" t="s">
        <v>170</v>
      </c>
      <c r="E184" s="218" t="s">
        <v>342</v>
      </c>
      <c r="F184" s="219" t="s">
        <v>343</v>
      </c>
      <c r="G184" s="219"/>
      <c r="H184" s="219"/>
      <c r="I184" s="219"/>
      <c r="J184" s="220" t="s">
        <v>203</v>
      </c>
      <c r="K184" s="221">
        <v>410.125</v>
      </c>
      <c r="L184" s="222">
        <v>0</v>
      </c>
      <c r="M184" s="223"/>
      <c r="N184" s="224">
        <f>ROUND(L184*K184,1)</f>
        <v>0</v>
      </c>
      <c r="O184" s="224"/>
      <c r="P184" s="224"/>
      <c r="Q184" s="224"/>
      <c r="R184" s="46"/>
      <c r="T184" s="225" t="s">
        <v>22</v>
      </c>
      <c r="U184" s="54" t="s">
        <v>45</v>
      </c>
      <c r="V184" s="45"/>
      <c r="W184" s="226">
        <f>V184*K184</f>
        <v>0</v>
      </c>
      <c r="X184" s="226">
        <v>0</v>
      </c>
      <c r="Y184" s="226">
        <f>X184*K184</f>
        <v>0</v>
      </c>
      <c r="Z184" s="226">
        <v>0.83699999999999997</v>
      </c>
      <c r="AA184" s="227">
        <f>Z184*K184</f>
        <v>343.27462500000001</v>
      </c>
      <c r="AR184" s="20" t="s">
        <v>174</v>
      </c>
      <c r="AT184" s="20" t="s">
        <v>170</v>
      </c>
      <c r="AU184" s="20" t="s">
        <v>118</v>
      </c>
      <c r="AY184" s="20" t="s">
        <v>169</v>
      </c>
      <c r="BE184" s="140">
        <f>IF(U184="základní",N184,0)</f>
        <v>0</v>
      </c>
      <c r="BF184" s="140">
        <f>IF(U184="snížená",N184,0)</f>
        <v>0</v>
      </c>
      <c r="BG184" s="140">
        <f>IF(U184="zákl. přenesená",N184,0)</f>
        <v>0</v>
      </c>
      <c r="BH184" s="140">
        <f>IF(U184="sníž. přenesená",N184,0)</f>
        <v>0</v>
      </c>
      <c r="BI184" s="140">
        <f>IF(U184="nulová",N184,0)</f>
        <v>0</v>
      </c>
      <c r="BJ184" s="20" t="s">
        <v>38</v>
      </c>
      <c r="BK184" s="140">
        <f>ROUND(L184*K184,1)</f>
        <v>0</v>
      </c>
      <c r="BL184" s="20" t="s">
        <v>174</v>
      </c>
      <c r="BM184" s="20" t="s">
        <v>344</v>
      </c>
    </row>
    <row r="185" s="1" customFormat="1" ht="25.5" customHeight="1">
      <c r="B185" s="44"/>
      <c r="C185" s="217" t="s">
        <v>345</v>
      </c>
      <c r="D185" s="217" t="s">
        <v>170</v>
      </c>
      <c r="E185" s="218" t="s">
        <v>346</v>
      </c>
      <c r="F185" s="219" t="s">
        <v>347</v>
      </c>
      <c r="G185" s="219"/>
      <c r="H185" s="219"/>
      <c r="I185" s="219"/>
      <c r="J185" s="220" t="s">
        <v>173</v>
      </c>
      <c r="K185" s="221">
        <v>170.91499999999999</v>
      </c>
      <c r="L185" s="222">
        <v>0</v>
      </c>
      <c r="M185" s="223"/>
      <c r="N185" s="224">
        <f>ROUND(L185*K185,1)</f>
        <v>0</v>
      </c>
      <c r="O185" s="224"/>
      <c r="P185" s="224"/>
      <c r="Q185" s="224"/>
      <c r="R185" s="46"/>
      <c r="T185" s="225" t="s">
        <v>22</v>
      </c>
      <c r="U185" s="54" t="s">
        <v>45</v>
      </c>
      <c r="V185" s="45"/>
      <c r="W185" s="226">
        <f>V185*K185</f>
        <v>0</v>
      </c>
      <c r="X185" s="226">
        <v>0</v>
      </c>
      <c r="Y185" s="226">
        <f>X185*K185</f>
        <v>0</v>
      </c>
      <c r="Z185" s="226">
        <v>1.8</v>
      </c>
      <c r="AA185" s="227">
        <f>Z185*K185</f>
        <v>307.64699999999999</v>
      </c>
      <c r="AR185" s="20" t="s">
        <v>174</v>
      </c>
      <c r="AT185" s="20" t="s">
        <v>170</v>
      </c>
      <c r="AU185" s="20" t="s">
        <v>118</v>
      </c>
      <c r="AY185" s="20" t="s">
        <v>169</v>
      </c>
      <c r="BE185" s="140">
        <f>IF(U185="základní",N185,0)</f>
        <v>0</v>
      </c>
      <c r="BF185" s="140">
        <f>IF(U185="snížená",N185,0)</f>
        <v>0</v>
      </c>
      <c r="BG185" s="140">
        <f>IF(U185="zákl. přenesená",N185,0)</f>
        <v>0</v>
      </c>
      <c r="BH185" s="140">
        <f>IF(U185="sníž. přenesená",N185,0)</f>
        <v>0</v>
      </c>
      <c r="BI185" s="140">
        <f>IF(U185="nulová",N185,0)</f>
        <v>0</v>
      </c>
      <c r="BJ185" s="20" t="s">
        <v>38</v>
      </c>
      <c r="BK185" s="140">
        <f>ROUND(L185*K185,1)</f>
        <v>0</v>
      </c>
      <c r="BL185" s="20" t="s">
        <v>174</v>
      </c>
      <c r="BM185" s="20" t="s">
        <v>348</v>
      </c>
    </row>
    <row r="186" s="1" customFormat="1" ht="38.25" customHeight="1">
      <c r="B186" s="44"/>
      <c r="C186" s="217" t="s">
        <v>349</v>
      </c>
      <c r="D186" s="217" t="s">
        <v>170</v>
      </c>
      <c r="E186" s="218" t="s">
        <v>350</v>
      </c>
      <c r="F186" s="219" t="s">
        <v>351</v>
      </c>
      <c r="G186" s="219"/>
      <c r="H186" s="219"/>
      <c r="I186" s="219"/>
      <c r="J186" s="220" t="s">
        <v>173</v>
      </c>
      <c r="K186" s="221">
        <v>0.56000000000000005</v>
      </c>
      <c r="L186" s="222">
        <v>0</v>
      </c>
      <c r="M186" s="223"/>
      <c r="N186" s="224">
        <f>ROUND(L186*K186,1)</f>
        <v>0</v>
      </c>
      <c r="O186" s="224"/>
      <c r="P186" s="224"/>
      <c r="Q186" s="224"/>
      <c r="R186" s="46"/>
      <c r="T186" s="225" t="s">
        <v>22</v>
      </c>
      <c r="U186" s="54" t="s">
        <v>45</v>
      </c>
      <c r="V186" s="45"/>
      <c r="W186" s="226">
        <f>V186*K186</f>
        <v>0</v>
      </c>
      <c r="X186" s="226">
        <v>0</v>
      </c>
      <c r="Y186" s="226">
        <f>X186*K186</f>
        <v>0</v>
      </c>
      <c r="Z186" s="226">
        <v>2.2000000000000002</v>
      </c>
      <c r="AA186" s="227">
        <f>Z186*K186</f>
        <v>1.2320000000000002</v>
      </c>
      <c r="AR186" s="20" t="s">
        <v>174</v>
      </c>
      <c r="AT186" s="20" t="s">
        <v>170</v>
      </c>
      <c r="AU186" s="20" t="s">
        <v>118</v>
      </c>
      <c r="AY186" s="20" t="s">
        <v>169</v>
      </c>
      <c r="BE186" s="140">
        <f>IF(U186="základní",N186,0)</f>
        <v>0</v>
      </c>
      <c r="BF186" s="140">
        <f>IF(U186="snížená",N186,0)</f>
        <v>0</v>
      </c>
      <c r="BG186" s="140">
        <f>IF(U186="zákl. přenesená",N186,0)</f>
        <v>0</v>
      </c>
      <c r="BH186" s="140">
        <f>IF(U186="sníž. přenesená",N186,0)</f>
        <v>0</v>
      </c>
      <c r="BI186" s="140">
        <f>IF(U186="nulová",N186,0)</f>
        <v>0</v>
      </c>
      <c r="BJ186" s="20" t="s">
        <v>38</v>
      </c>
      <c r="BK186" s="140">
        <f>ROUND(L186*K186,1)</f>
        <v>0</v>
      </c>
      <c r="BL186" s="20" t="s">
        <v>174</v>
      </c>
      <c r="BM186" s="20" t="s">
        <v>352</v>
      </c>
    </row>
    <row r="187" s="1" customFormat="1" ht="16.5" customHeight="1">
      <c r="B187" s="44"/>
      <c r="C187" s="217" t="s">
        <v>353</v>
      </c>
      <c r="D187" s="217" t="s">
        <v>170</v>
      </c>
      <c r="E187" s="218" t="s">
        <v>354</v>
      </c>
      <c r="F187" s="219" t="s">
        <v>355</v>
      </c>
      <c r="G187" s="219"/>
      <c r="H187" s="219"/>
      <c r="I187" s="219"/>
      <c r="J187" s="220" t="s">
        <v>203</v>
      </c>
      <c r="K187" s="221">
        <v>4.7880000000000003</v>
      </c>
      <c r="L187" s="222">
        <v>0</v>
      </c>
      <c r="M187" s="223"/>
      <c r="N187" s="224">
        <f>ROUND(L187*K187,1)</f>
        <v>0</v>
      </c>
      <c r="O187" s="224"/>
      <c r="P187" s="224"/>
      <c r="Q187" s="224"/>
      <c r="R187" s="46"/>
      <c r="T187" s="225" t="s">
        <v>22</v>
      </c>
      <c r="U187" s="54" t="s">
        <v>45</v>
      </c>
      <c r="V187" s="45"/>
      <c r="W187" s="226">
        <f>V187*K187</f>
        <v>0</v>
      </c>
      <c r="X187" s="226">
        <v>0</v>
      </c>
      <c r="Y187" s="226">
        <f>X187*K187</f>
        <v>0</v>
      </c>
      <c r="Z187" s="226">
        <v>0.059999999999999998</v>
      </c>
      <c r="AA187" s="227">
        <f>Z187*K187</f>
        <v>0.28727999999999998</v>
      </c>
      <c r="AR187" s="20" t="s">
        <v>174</v>
      </c>
      <c r="AT187" s="20" t="s">
        <v>170</v>
      </c>
      <c r="AU187" s="20" t="s">
        <v>118</v>
      </c>
      <c r="AY187" s="20" t="s">
        <v>169</v>
      </c>
      <c r="BE187" s="140">
        <f>IF(U187="základní",N187,0)</f>
        <v>0</v>
      </c>
      <c r="BF187" s="140">
        <f>IF(U187="snížená",N187,0)</f>
        <v>0</v>
      </c>
      <c r="BG187" s="140">
        <f>IF(U187="zákl. přenesená",N187,0)</f>
        <v>0</v>
      </c>
      <c r="BH187" s="140">
        <f>IF(U187="sníž. přenesená",N187,0)</f>
        <v>0</v>
      </c>
      <c r="BI187" s="140">
        <f>IF(U187="nulová",N187,0)</f>
        <v>0</v>
      </c>
      <c r="BJ187" s="20" t="s">
        <v>38</v>
      </c>
      <c r="BK187" s="140">
        <f>ROUND(L187*K187,1)</f>
        <v>0</v>
      </c>
      <c r="BL187" s="20" t="s">
        <v>174</v>
      </c>
      <c r="BM187" s="20" t="s">
        <v>356</v>
      </c>
    </row>
    <row r="188" s="1" customFormat="1" ht="25.5" customHeight="1">
      <c r="B188" s="44"/>
      <c r="C188" s="217" t="s">
        <v>357</v>
      </c>
      <c r="D188" s="217" t="s">
        <v>170</v>
      </c>
      <c r="E188" s="218" t="s">
        <v>358</v>
      </c>
      <c r="F188" s="219" t="s">
        <v>359</v>
      </c>
      <c r="G188" s="219"/>
      <c r="H188" s="219"/>
      <c r="I188" s="219"/>
      <c r="J188" s="220" t="s">
        <v>173</v>
      </c>
      <c r="K188" s="221">
        <v>5.04</v>
      </c>
      <c r="L188" s="222">
        <v>0</v>
      </c>
      <c r="M188" s="223"/>
      <c r="N188" s="224">
        <f>ROUND(L188*K188,1)</f>
        <v>0</v>
      </c>
      <c r="O188" s="224"/>
      <c r="P188" s="224"/>
      <c r="Q188" s="224"/>
      <c r="R188" s="46"/>
      <c r="T188" s="225" t="s">
        <v>22</v>
      </c>
      <c r="U188" s="54" t="s">
        <v>45</v>
      </c>
      <c r="V188" s="45"/>
      <c r="W188" s="226">
        <f>V188*K188</f>
        <v>0</v>
      </c>
      <c r="X188" s="226">
        <v>0</v>
      </c>
      <c r="Y188" s="226">
        <f>X188*K188</f>
        <v>0</v>
      </c>
      <c r="Z188" s="226">
        <v>1.8</v>
      </c>
      <c r="AA188" s="227">
        <f>Z188*K188</f>
        <v>9.072000000000001</v>
      </c>
      <c r="AR188" s="20" t="s">
        <v>174</v>
      </c>
      <c r="AT188" s="20" t="s">
        <v>170</v>
      </c>
      <c r="AU188" s="20" t="s">
        <v>118</v>
      </c>
      <c r="AY188" s="20" t="s">
        <v>169</v>
      </c>
      <c r="BE188" s="140">
        <f>IF(U188="základní",N188,0)</f>
        <v>0</v>
      </c>
      <c r="BF188" s="140">
        <f>IF(U188="snížená",N188,0)</f>
        <v>0</v>
      </c>
      <c r="BG188" s="140">
        <f>IF(U188="zákl. přenesená",N188,0)</f>
        <v>0</v>
      </c>
      <c r="BH188" s="140">
        <f>IF(U188="sníž. přenesená",N188,0)</f>
        <v>0</v>
      </c>
      <c r="BI188" s="140">
        <f>IF(U188="nulová",N188,0)</f>
        <v>0</v>
      </c>
      <c r="BJ188" s="20" t="s">
        <v>38</v>
      </c>
      <c r="BK188" s="140">
        <f>ROUND(L188*K188,1)</f>
        <v>0</v>
      </c>
      <c r="BL188" s="20" t="s">
        <v>174</v>
      </c>
      <c r="BM188" s="20" t="s">
        <v>360</v>
      </c>
    </row>
    <row r="189" s="1" customFormat="1" ht="38.25" customHeight="1">
      <c r="B189" s="44"/>
      <c r="C189" s="217" t="s">
        <v>361</v>
      </c>
      <c r="D189" s="217" t="s">
        <v>170</v>
      </c>
      <c r="E189" s="218" t="s">
        <v>362</v>
      </c>
      <c r="F189" s="219" t="s">
        <v>363</v>
      </c>
      <c r="G189" s="219"/>
      <c r="H189" s="219"/>
      <c r="I189" s="219"/>
      <c r="J189" s="220" t="s">
        <v>178</v>
      </c>
      <c r="K189" s="221">
        <v>23.600000000000001</v>
      </c>
      <c r="L189" s="222">
        <v>0</v>
      </c>
      <c r="M189" s="223"/>
      <c r="N189" s="224">
        <f>ROUND(L189*K189,1)</f>
        <v>0</v>
      </c>
      <c r="O189" s="224"/>
      <c r="P189" s="224"/>
      <c r="Q189" s="224"/>
      <c r="R189" s="46"/>
      <c r="T189" s="225" t="s">
        <v>22</v>
      </c>
      <c r="U189" s="54" t="s">
        <v>45</v>
      </c>
      <c r="V189" s="45"/>
      <c r="W189" s="226">
        <f>V189*K189</f>
        <v>0</v>
      </c>
      <c r="X189" s="226">
        <v>0</v>
      </c>
      <c r="Y189" s="226">
        <f>X189*K189</f>
        <v>0</v>
      </c>
      <c r="Z189" s="226">
        <v>0.042000000000000003</v>
      </c>
      <c r="AA189" s="227">
        <f>Z189*K189</f>
        <v>0.99120000000000008</v>
      </c>
      <c r="AR189" s="20" t="s">
        <v>174</v>
      </c>
      <c r="AT189" s="20" t="s">
        <v>170</v>
      </c>
      <c r="AU189" s="20" t="s">
        <v>118</v>
      </c>
      <c r="AY189" s="20" t="s">
        <v>169</v>
      </c>
      <c r="BE189" s="140">
        <f>IF(U189="základní",N189,0)</f>
        <v>0</v>
      </c>
      <c r="BF189" s="140">
        <f>IF(U189="snížená",N189,0)</f>
        <v>0</v>
      </c>
      <c r="BG189" s="140">
        <f>IF(U189="zákl. přenesená",N189,0)</f>
        <v>0</v>
      </c>
      <c r="BH189" s="140">
        <f>IF(U189="sníž. přenesená",N189,0)</f>
        <v>0</v>
      </c>
      <c r="BI189" s="140">
        <f>IF(U189="nulová",N189,0)</f>
        <v>0</v>
      </c>
      <c r="BJ189" s="20" t="s">
        <v>38</v>
      </c>
      <c r="BK189" s="140">
        <f>ROUND(L189*K189,1)</f>
        <v>0</v>
      </c>
      <c r="BL189" s="20" t="s">
        <v>174</v>
      </c>
      <c r="BM189" s="20" t="s">
        <v>364</v>
      </c>
    </row>
    <row r="190" s="1" customFormat="1" ht="16.5" customHeight="1">
      <c r="B190" s="44"/>
      <c r="C190" s="217" t="s">
        <v>365</v>
      </c>
      <c r="D190" s="217" t="s">
        <v>170</v>
      </c>
      <c r="E190" s="218" t="s">
        <v>366</v>
      </c>
      <c r="F190" s="219" t="s">
        <v>367</v>
      </c>
      <c r="G190" s="219"/>
      <c r="H190" s="219"/>
      <c r="I190" s="219"/>
      <c r="J190" s="220" t="s">
        <v>368</v>
      </c>
      <c r="K190" s="221">
        <v>1</v>
      </c>
      <c r="L190" s="222">
        <v>0</v>
      </c>
      <c r="M190" s="223"/>
      <c r="N190" s="224">
        <f>ROUND(L190*K190,1)</f>
        <v>0</v>
      </c>
      <c r="O190" s="224"/>
      <c r="P190" s="224"/>
      <c r="Q190" s="224"/>
      <c r="R190" s="46"/>
      <c r="T190" s="225" t="s">
        <v>22</v>
      </c>
      <c r="U190" s="54" t="s">
        <v>45</v>
      </c>
      <c r="V190" s="45"/>
      <c r="W190" s="226">
        <f>V190*K190</f>
        <v>0</v>
      </c>
      <c r="X190" s="226">
        <v>0</v>
      </c>
      <c r="Y190" s="226">
        <f>X190*K190</f>
        <v>0</v>
      </c>
      <c r="Z190" s="226">
        <v>0.019</v>
      </c>
      <c r="AA190" s="227">
        <f>Z190*K190</f>
        <v>0.019</v>
      </c>
      <c r="AR190" s="20" t="s">
        <v>174</v>
      </c>
      <c r="AT190" s="20" t="s">
        <v>170</v>
      </c>
      <c r="AU190" s="20" t="s">
        <v>118</v>
      </c>
      <c r="AY190" s="20" t="s">
        <v>169</v>
      </c>
      <c r="BE190" s="140">
        <f>IF(U190="základní",N190,0)</f>
        <v>0</v>
      </c>
      <c r="BF190" s="140">
        <f>IF(U190="snížená",N190,0)</f>
        <v>0</v>
      </c>
      <c r="BG190" s="140">
        <f>IF(U190="zákl. přenesená",N190,0)</f>
        <v>0</v>
      </c>
      <c r="BH190" s="140">
        <f>IF(U190="sníž. přenesená",N190,0)</f>
        <v>0</v>
      </c>
      <c r="BI190" s="140">
        <f>IF(U190="nulová",N190,0)</f>
        <v>0</v>
      </c>
      <c r="BJ190" s="20" t="s">
        <v>38</v>
      </c>
      <c r="BK190" s="140">
        <f>ROUND(L190*K190,1)</f>
        <v>0</v>
      </c>
      <c r="BL190" s="20" t="s">
        <v>174</v>
      </c>
      <c r="BM190" s="20" t="s">
        <v>369</v>
      </c>
    </row>
    <row r="191" s="1" customFormat="1" ht="25.5" customHeight="1">
      <c r="B191" s="44"/>
      <c r="C191" s="217" t="s">
        <v>370</v>
      </c>
      <c r="D191" s="217" t="s">
        <v>170</v>
      </c>
      <c r="E191" s="218" t="s">
        <v>371</v>
      </c>
      <c r="F191" s="219" t="s">
        <v>372</v>
      </c>
      <c r="G191" s="219"/>
      <c r="H191" s="219"/>
      <c r="I191" s="219"/>
      <c r="J191" s="220" t="s">
        <v>368</v>
      </c>
      <c r="K191" s="221">
        <v>84</v>
      </c>
      <c r="L191" s="222">
        <v>0</v>
      </c>
      <c r="M191" s="223"/>
      <c r="N191" s="224">
        <f>ROUND(L191*K191,1)</f>
        <v>0</v>
      </c>
      <c r="O191" s="224"/>
      <c r="P191" s="224"/>
      <c r="Q191" s="224"/>
      <c r="R191" s="46"/>
      <c r="T191" s="225" t="s">
        <v>22</v>
      </c>
      <c r="U191" s="54" t="s">
        <v>45</v>
      </c>
      <c r="V191" s="45"/>
      <c r="W191" s="226">
        <f>V191*K191</f>
        <v>0</v>
      </c>
      <c r="X191" s="226">
        <v>0</v>
      </c>
      <c r="Y191" s="226">
        <f>X191*K191</f>
        <v>0</v>
      </c>
      <c r="Z191" s="226">
        <v>0</v>
      </c>
      <c r="AA191" s="227">
        <f>Z191*K191</f>
        <v>0</v>
      </c>
      <c r="AR191" s="20" t="s">
        <v>174</v>
      </c>
      <c r="AT191" s="20" t="s">
        <v>170</v>
      </c>
      <c r="AU191" s="20" t="s">
        <v>118</v>
      </c>
      <c r="AY191" s="20" t="s">
        <v>169</v>
      </c>
      <c r="BE191" s="140">
        <f>IF(U191="základní",N191,0)</f>
        <v>0</v>
      </c>
      <c r="BF191" s="140">
        <f>IF(U191="snížená",N191,0)</f>
        <v>0</v>
      </c>
      <c r="BG191" s="140">
        <f>IF(U191="zákl. přenesená",N191,0)</f>
        <v>0</v>
      </c>
      <c r="BH191" s="140">
        <f>IF(U191="sníž. přenesená",N191,0)</f>
        <v>0</v>
      </c>
      <c r="BI191" s="140">
        <f>IF(U191="nulová",N191,0)</f>
        <v>0</v>
      </c>
      <c r="BJ191" s="20" t="s">
        <v>38</v>
      </c>
      <c r="BK191" s="140">
        <f>ROUND(L191*K191,1)</f>
        <v>0</v>
      </c>
      <c r="BL191" s="20" t="s">
        <v>174</v>
      </c>
      <c r="BM191" s="20" t="s">
        <v>373</v>
      </c>
    </row>
    <row r="192" s="1" customFormat="1" ht="16.5" customHeight="1">
      <c r="B192" s="44"/>
      <c r="C192" s="230" t="s">
        <v>374</v>
      </c>
      <c r="D192" s="230" t="s">
        <v>222</v>
      </c>
      <c r="E192" s="231" t="s">
        <v>375</v>
      </c>
      <c r="F192" s="232" t="s">
        <v>376</v>
      </c>
      <c r="G192" s="232"/>
      <c r="H192" s="232"/>
      <c r="I192" s="232"/>
      <c r="J192" s="233" t="s">
        <v>368</v>
      </c>
      <c r="K192" s="234">
        <v>84</v>
      </c>
      <c r="L192" s="235">
        <v>0</v>
      </c>
      <c r="M192" s="236"/>
      <c r="N192" s="237">
        <f>ROUND(L192*K192,1)</f>
        <v>0</v>
      </c>
      <c r="O192" s="224"/>
      <c r="P192" s="224"/>
      <c r="Q192" s="224"/>
      <c r="R192" s="46"/>
      <c r="T192" s="225" t="s">
        <v>22</v>
      </c>
      <c r="U192" s="54" t="s">
        <v>45</v>
      </c>
      <c r="V192" s="45"/>
      <c r="W192" s="226">
        <f>V192*K192</f>
        <v>0</v>
      </c>
      <c r="X192" s="226">
        <v>0.021999999999999999</v>
      </c>
      <c r="Y192" s="226">
        <f>X192*K192</f>
        <v>1.8479999999999999</v>
      </c>
      <c r="Z192" s="226">
        <v>0</v>
      </c>
      <c r="AA192" s="227">
        <f>Z192*K192</f>
        <v>0</v>
      </c>
      <c r="AR192" s="20" t="s">
        <v>200</v>
      </c>
      <c r="AT192" s="20" t="s">
        <v>222</v>
      </c>
      <c r="AU192" s="20" t="s">
        <v>118</v>
      </c>
      <c r="AY192" s="20" t="s">
        <v>169</v>
      </c>
      <c r="BE192" s="140">
        <f>IF(U192="základní",N192,0)</f>
        <v>0</v>
      </c>
      <c r="BF192" s="140">
        <f>IF(U192="snížená",N192,0)</f>
        <v>0</v>
      </c>
      <c r="BG192" s="140">
        <f>IF(U192="zákl. přenesená",N192,0)</f>
        <v>0</v>
      </c>
      <c r="BH192" s="140">
        <f>IF(U192="sníž. přenesená",N192,0)</f>
        <v>0</v>
      </c>
      <c r="BI192" s="140">
        <f>IF(U192="nulová",N192,0)</f>
        <v>0</v>
      </c>
      <c r="BJ192" s="20" t="s">
        <v>38</v>
      </c>
      <c r="BK192" s="140">
        <f>ROUND(L192*K192,1)</f>
        <v>0</v>
      </c>
      <c r="BL192" s="20" t="s">
        <v>174</v>
      </c>
      <c r="BM192" s="20" t="s">
        <v>377</v>
      </c>
    </row>
    <row r="193" s="9" customFormat="1" ht="29.88" customHeight="1">
      <c r="B193" s="203"/>
      <c r="C193" s="204"/>
      <c r="D193" s="214" t="s">
        <v>136</v>
      </c>
      <c r="E193" s="214"/>
      <c r="F193" s="214"/>
      <c r="G193" s="214"/>
      <c r="H193" s="214"/>
      <c r="I193" s="214"/>
      <c r="J193" s="214"/>
      <c r="K193" s="214"/>
      <c r="L193" s="214"/>
      <c r="M193" s="214"/>
      <c r="N193" s="228">
        <f>BK193</f>
        <v>0</v>
      </c>
      <c r="O193" s="229"/>
      <c r="P193" s="229"/>
      <c r="Q193" s="229"/>
      <c r="R193" s="207"/>
      <c r="T193" s="208"/>
      <c r="U193" s="204"/>
      <c r="V193" s="204"/>
      <c r="W193" s="209">
        <f>SUM(W194:W195)</f>
        <v>0</v>
      </c>
      <c r="X193" s="204"/>
      <c r="Y193" s="209">
        <f>SUM(Y194:Y195)</f>
        <v>0</v>
      </c>
      <c r="Z193" s="204"/>
      <c r="AA193" s="210">
        <f>SUM(AA194:AA195)</f>
        <v>0</v>
      </c>
      <c r="AR193" s="211" t="s">
        <v>38</v>
      </c>
      <c r="AT193" s="212" t="s">
        <v>79</v>
      </c>
      <c r="AU193" s="212" t="s">
        <v>38</v>
      </c>
      <c r="AY193" s="211" t="s">
        <v>169</v>
      </c>
      <c r="BK193" s="213">
        <f>SUM(BK194:BK195)</f>
        <v>0</v>
      </c>
    </row>
    <row r="194" s="1" customFormat="1" ht="38.25" customHeight="1">
      <c r="B194" s="44"/>
      <c r="C194" s="217" t="s">
        <v>378</v>
      </c>
      <c r="D194" s="217" t="s">
        <v>170</v>
      </c>
      <c r="E194" s="218" t="s">
        <v>379</v>
      </c>
      <c r="F194" s="219" t="s">
        <v>380</v>
      </c>
      <c r="G194" s="219"/>
      <c r="H194" s="219"/>
      <c r="I194" s="219"/>
      <c r="J194" s="220" t="s">
        <v>198</v>
      </c>
      <c r="K194" s="221">
        <v>1.232</v>
      </c>
      <c r="L194" s="222">
        <v>0</v>
      </c>
      <c r="M194" s="223"/>
      <c r="N194" s="224">
        <f>ROUND(L194*K194,1)</f>
        <v>0</v>
      </c>
      <c r="O194" s="224"/>
      <c r="P194" s="224"/>
      <c r="Q194" s="224"/>
      <c r="R194" s="46"/>
      <c r="T194" s="225" t="s">
        <v>22</v>
      </c>
      <c r="U194" s="54" t="s">
        <v>45</v>
      </c>
      <c r="V194" s="45"/>
      <c r="W194" s="226">
        <f>V194*K194</f>
        <v>0</v>
      </c>
      <c r="X194" s="226">
        <v>0</v>
      </c>
      <c r="Y194" s="226">
        <f>X194*K194</f>
        <v>0</v>
      </c>
      <c r="Z194" s="226">
        <v>0</v>
      </c>
      <c r="AA194" s="227">
        <f>Z194*K194</f>
        <v>0</v>
      </c>
      <c r="AR194" s="20" t="s">
        <v>174</v>
      </c>
      <c r="AT194" s="20" t="s">
        <v>170</v>
      </c>
      <c r="AU194" s="20" t="s">
        <v>118</v>
      </c>
      <c r="AY194" s="20" t="s">
        <v>169</v>
      </c>
      <c r="BE194" s="140">
        <f>IF(U194="základní",N194,0)</f>
        <v>0</v>
      </c>
      <c r="BF194" s="140">
        <f>IF(U194="snížená",N194,0)</f>
        <v>0</v>
      </c>
      <c r="BG194" s="140">
        <f>IF(U194="zákl. přenesená",N194,0)</f>
        <v>0</v>
      </c>
      <c r="BH194" s="140">
        <f>IF(U194="sníž. přenesená",N194,0)</f>
        <v>0</v>
      </c>
      <c r="BI194" s="140">
        <f>IF(U194="nulová",N194,0)</f>
        <v>0</v>
      </c>
      <c r="BJ194" s="20" t="s">
        <v>38</v>
      </c>
      <c r="BK194" s="140">
        <f>ROUND(L194*K194,1)</f>
        <v>0</v>
      </c>
      <c r="BL194" s="20" t="s">
        <v>174</v>
      </c>
      <c r="BM194" s="20" t="s">
        <v>381</v>
      </c>
    </row>
    <row r="195" s="1" customFormat="1" ht="38.25" customHeight="1">
      <c r="B195" s="44"/>
      <c r="C195" s="217" t="s">
        <v>382</v>
      </c>
      <c r="D195" s="217" t="s">
        <v>170</v>
      </c>
      <c r="E195" s="218" t="s">
        <v>383</v>
      </c>
      <c r="F195" s="219" t="s">
        <v>384</v>
      </c>
      <c r="G195" s="219"/>
      <c r="H195" s="219"/>
      <c r="I195" s="219"/>
      <c r="J195" s="220" t="s">
        <v>198</v>
      </c>
      <c r="K195" s="221">
        <v>822.01599999999996</v>
      </c>
      <c r="L195" s="222">
        <v>0</v>
      </c>
      <c r="M195" s="223"/>
      <c r="N195" s="224">
        <f>ROUND(L195*K195,1)</f>
        <v>0</v>
      </c>
      <c r="O195" s="224"/>
      <c r="P195" s="224"/>
      <c r="Q195" s="224"/>
      <c r="R195" s="46"/>
      <c r="T195" s="225" t="s">
        <v>22</v>
      </c>
      <c r="U195" s="54" t="s">
        <v>45</v>
      </c>
      <c r="V195" s="45"/>
      <c r="W195" s="226">
        <f>V195*K195</f>
        <v>0</v>
      </c>
      <c r="X195" s="226">
        <v>0</v>
      </c>
      <c r="Y195" s="226">
        <f>X195*K195</f>
        <v>0</v>
      </c>
      <c r="Z195" s="226">
        <v>0</v>
      </c>
      <c r="AA195" s="227">
        <f>Z195*K195</f>
        <v>0</v>
      </c>
      <c r="AR195" s="20" t="s">
        <v>174</v>
      </c>
      <c r="AT195" s="20" t="s">
        <v>170</v>
      </c>
      <c r="AU195" s="20" t="s">
        <v>118</v>
      </c>
      <c r="AY195" s="20" t="s">
        <v>169</v>
      </c>
      <c r="BE195" s="140">
        <f>IF(U195="základní",N195,0)</f>
        <v>0</v>
      </c>
      <c r="BF195" s="140">
        <f>IF(U195="snížená",N195,0)</f>
        <v>0</v>
      </c>
      <c r="BG195" s="140">
        <f>IF(U195="zákl. přenesená",N195,0)</f>
        <v>0</v>
      </c>
      <c r="BH195" s="140">
        <f>IF(U195="sníž. přenesená",N195,0)</f>
        <v>0</v>
      </c>
      <c r="BI195" s="140">
        <f>IF(U195="nulová",N195,0)</f>
        <v>0</v>
      </c>
      <c r="BJ195" s="20" t="s">
        <v>38</v>
      </c>
      <c r="BK195" s="140">
        <f>ROUND(L195*K195,1)</f>
        <v>0</v>
      </c>
      <c r="BL195" s="20" t="s">
        <v>174</v>
      </c>
      <c r="BM195" s="20" t="s">
        <v>385</v>
      </c>
    </row>
    <row r="196" s="9" customFormat="1" ht="29.88" customHeight="1">
      <c r="B196" s="203"/>
      <c r="C196" s="204"/>
      <c r="D196" s="214" t="s">
        <v>137</v>
      </c>
      <c r="E196" s="214"/>
      <c r="F196" s="214"/>
      <c r="G196" s="214"/>
      <c r="H196" s="214"/>
      <c r="I196" s="214"/>
      <c r="J196" s="214"/>
      <c r="K196" s="214"/>
      <c r="L196" s="214"/>
      <c r="M196" s="214"/>
      <c r="N196" s="228">
        <f>BK196</f>
        <v>0</v>
      </c>
      <c r="O196" s="229"/>
      <c r="P196" s="229"/>
      <c r="Q196" s="229"/>
      <c r="R196" s="207"/>
      <c r="T196" s="208"/>
      <c r="U196" s="204"/>
      <c r="V196" s="204"/>
      <c r="W196" s="209">
        <f>W197</f>
        <v>0</v>
      </c>
      <c r="X196" s="204"/>
      <c r="Y196" s="209">
        <f>Y197</f>
        <v>0</v>
      </c>
      <c r="Z196" s="204"/>
      <c r="AA196" s="210">
        <f>AA197</f>
        <v>0</v>
      </c>
      <c r="AR196" s="211" t="s">
        <v>38</v>
      </c>
      <c r="AT196" s="212" t="s">
        <v>79</v>
      </c>
      <c r="AU196" s="212" t="s">
        <v>38</v>
      </c>
      <c r="AY196" s="211" t="s">
        <v>169</v>
      </c>
      <c r="BK196" s="213">
        <f>BK197</f>
        <v>0</v>
      </c>
    </row>
    <row r="197" s="1" customFormat="1" ht="25.5" customHeight="1">
      <c r="B197" s="44"/>
      <c r="C197" s="217" t="s">
        <v>386</v>
      </c>
      <c r="D197" s="217" t="s">
        <v>170</v>
      </c>
      <c r="E197" s="218" t="s">
        <v>387</v>
      </c>
      <c r="F197" s="219" t="s">
        <v>388</v>
      </c>
      <c r="G197" s="219"/>
      <c r="H197" s="219"/>
      <c r="I197" s="219"/>
      <c r="J197" s="220" t="s">
        <v>198</v>
      </c>
      <c r="K197" s="221">
        <v>1222.9010000000001</v>
      </c>
      <c r="L197" s="222">
        <v>0</v>
      </c>
      <c r="M197" s="223"/>
      <c r="N197" s="224">
        <f>ROUND(L197*K197,1)</f>
        <v>0</v>
      </c>
      <c r="O197" s="224"/>
      <c r="P197" s="224"/>
      <c r="Q197" s="224"/>
      <c r="R197" s="46"/>
      <c r="T197" s="225" t="s">
        <v>22</v>
      </c>
      <c r="U197" s="54" t="s">
        <v>45</v>
      </c>
      <c r="V197" s="45"/>
      <c r="W197" s="226">
        <f>V197*K197</f>
        <v>0</v>
      </c>
      <c r="X197" s="226">
        <v>0</v>
      </c>
      <c r="Y197" s="226">
        <f>X197*K197</f>
        <v>0</v>
      </c>
      <c r="Z197" s="226">
        <v>0</v>
      </c>
      <c r="AA197" s="227">
        <f>Z197*K197</f>
        <v>0</v>
      </c>
      <c r="AR197" s="20" t="s">
        <v>174</v>
      </c>
      <c r="AT197" s="20" t="s">
        <v>170</v>
      </c>
      <c r="AU197" s="20" t="s">
        <v>118</v>
      </c>
      <c r="AY197" s="20" t="s">
        <v>169</v>
      </c>
      <c r="BE197" s="140">
        <f>IF(U197="základní",N197,0)</f>
        <v>0</v>
      </c>
      <c r="BF197" s="140">
        <f>IF(U197="snížená",N197,0)</f>
        <v>0</v>
      </c>
      <c r="BG197" s="140">
        <f>IF(U197="zákl. přenesená",N197,0)</f>
        <v>0</v>
      </c>
      <c r="BH197" s="140">
        <f>IF(U197="sníž. přenesená",N197,0)</f>
        <v>0</v>
      </c>
      <c r="BI197" s="140">
        <f>IF(U197="nulová",N197,0)</f>
        <v>0</v>
      </c>
      <c r="BJ197" s="20" t="s">
        <v>38</v>
      </c>
      <c r="BK197" s="140">
        <f>ROUND(L197*K197,1)</f>
        <v>0</v>
      </c>
      <c r="BL197" s="20" t="s">
        <v>174</v>
      </c>
      <c r="BM197" s="20" t="s">
        <v>389</v>
      </c>
    </row>
    <row r="198" s="9" customFormat="1" ht="37.44" customHeight="1">
      <c r="B198" s="203"/>
      <c r="C198" s="204"/>
      <c r="D198" s="205" t="s">
        <v>138</v>
      </c>
      <c r="E198" s="205"/>
      <c r="F198" s="205"/>
      <c r="G198" s="205"/>
      <c r="H198" s="205"/>
      <c r="I198" s="205"/>
      <c r="J198" s="205"/>
      <c r="K198" s="205"/>
      <c r="L198" s="205"/>
      <c r="M198" s="205"/>
      <c r="N198" s="238">
        <f>BK198</f>
        <v>0</v>
      </c>
      <c r="O198" s="239"/>
      <c r="P198" s="239"/>
      <c r="Q198" s="239"/>
      <c r="R198" s="207"/>
      <c r="T198" s="208"/>
      <c r="U198" s="204"/>
      <c r="V198" s="204"/>
      <c r="W198" s="209">
        <f>W199+W202+W210+W225+W232+W242+W245</f>
        <v>0</v>
      </c>
      <c r="X198" s="204"/>
      <c r="Y198" s="209">
        <f>Y199+Y202+Y210+Y225+Y232+Y242+Y245</f>
        <v>7.5715921073999999</v>
      </c>
      <c r="Z198" s="204"/>
      <c r="AA198" s="210">
        <f>AA199+AA202+AA210+AA225+AA232+AA242+AA245</f>
        <v>47.473106999999992</v>
      </c>
      <c r="AR198" s="211" t="s">
        <v>118</v>
      </c>
      <c r="AT198" s="212" t="s">
        <v>79</v>
      </c>
      <c r="AU198" s="212" t="s">
        <v>80</v>
      </c>
      <c r="AY198" s="211" t="s">
        <v>169</v>
      </c>
      <c r="BK198" s="213">
        <f>BK199+BK202+BK210+BK225+BK232+BK242+BK245</f>
        <v>0</v>
      </c>
    </row>
    <row r="199" s="9" customFormat="1" ht="19.92" customHeight="1">
      <c r="B199" s="203"/>
      <c r="C199" s="204"/>
      <c r="D199" s="214" t="s">
        <v>139</v>
      </c>
      <c r="E199" s="214"/>
      <c r="F199" s="214"/>
      <c r="G199" s="214"/>
      <c r="H199" s="214"/>
      <c r="I199" s="214"/>
      <c r="J199" s="214"/>
      <c r="K199" s="214"/>
      <c r="L199" s="214"/>
      <c r="M199" s="214"/>
      <c r="N199" s="215">
        <f>BK199</f>
        <v>0</v>
      </c>
      <c r="O199" s="216"/>
      <c r="P199" s="216"/>
      <c r="Q199" s="216"/>
      <c r="R199" s="207"/>
      <c r="T199" s="208"/>
      <c r="U199" s="204"/>
      <c r="V199" s="204"/>
      <c r="W199" s="209">
        <f>SUM(W200:W201)</f>
        <v>0</v>
      </c>
      <c r="X199" s="204"/>
      <c r="Y199" s="209">
        <f>SUM(Y200:Y201)</f>
        <v>0</v>
      </c>
      <c r="Z199" s="204"/>
      <c r="AA199" s="210">
        <f>SUM(AA200:AA201)</f>
        <v>0</v>
      </c>
      <c r="AR199" s="211" t="s">
        <v>118</v>
      </c>
      <c r="AT199" s="212" t="s">
        <v>79</v>
      </c>
      <c r="AU199" s="212" t="s">
        <v>38</v>
      </c>
      <c r="AY199" s="211" t="s">
        <v>169</v>
      </c>
      <c r="BK199" s="213">
        <f>SUM(BK200:BK201)</f>
        <v>0</v>
      </c>
    </row>
    <row r="200" s="1" customFormat="1" ht="16.5" customHeight="1">
      <c r="B200" s="44"/>
      <c r="C200" s="217" t="s">
        <v>390</v>
      </c>
      <c r="D200" s="217" t="s">
        <v>170</v>
      </c>
      <c r="E200" s="218" t="s">
        <v>391</v>
      </c>
      <c r="F200" s="219" t="s">
        <v>392</v>
      </c>
      <c r="G200" s="219"/>
      <c r="H200" s="219"/>
      <c r="I200" s="219"/>
      <c r="J200" s="220" t="s">
        <v>178</v>
      </c>
      <c r="K200" s="221">
        <v>254.52799999999999</v>
      </c>
      <c r="L200" s="222">
        <v>0</v>
      </c>
      <c r="M200" s="223"/>
      <c r="N200" s="224">
        <f>ROUND(L200*K200,1)</f>
        <v>0</v>
      </c>
      <c r="O200" s="224"/>
      <c r="P200" s="224"/>
      <c r="Q200" s="224"/>
      <c r="R200" s="46"/>
      <c r="T200" s="225" t="s">
        <v>22</v>
      </c>
      <c r="U200" s="54" t="s">
        <v>45</v>
      </c>
      <c r="V200" s="45"/>
      <c r="W200" s="226">
        <f>V200*K200</f>
        <v>0</v>
      </c>
      <c r="X200" s="226">
        <v>0</v>
      </c>
      <c r="Y200" s="226">
        <f>X200*K200</f>
        <v>0</v>
      </c>
      <c r="Z200" s="226">
        <v>0</v>
      </c>
      <c r="AA200" s="227">
        <f>Z200*K200</f>
        <v>0</v>
      </c>
      <c r="AR200" s="20" t="s">
        <v>234</v>
      </c>
      <c r="AT200" s="20" t="s">
        <v>170</v>
      </c>
      <c r="AU200" s="20" t="s">
        <v>118</v>
      </c>
      <c r="AY200" s="20" t="s">
        <v>169</v>
      </c>
      <c r="BE200" s="140">
        <f>IF(U200="základní",N200,0)</f>
        <v>0</v>
      </c>
      <c r="BF200" s="140">
        <f>IF(U200="snížená",N200,0)</f>
        <v>0</v>
      </c>
      <c r="BG200" s="140">
        <f>IF(U200="zákl. přenesená",N200,0)</f>
        <v>0</v>
      </c>
      <c r="BH200" s="140">
        <f>IF(U200="sníž. přenesená",N200,0)</f>
        <v>0</v>
      </c>
      <c r="BI200" s="140">
        <f>IF(U200="nulová",N200,0)</f>
        <v>0</v>
      </c>
      <c r="BJ200" s="20" t="s">
        <v>38</v>
      </c>
      <c r="BK200" s="140">
        <f>ROUND(L200*K200,1)</f>
        <v>0</v>
      </c>
      <c r="BL200" s="20" t="s">
        <v>234</v>
      </c>
      <c r="BM200" s="20" t="s">
        <v>393</v>
      </c>
    </row>
    <row r="201" s="1" customFormat="1" ht="16.5" customHeight="1">
      <c r="B201" s="44"/>
      <c r="C201" s="217" t="s">
        <v>394</v>
      </c>
      <c r="D201" s="217" t="s">
        <v>170</v>
      </c>
      <c r="E201" s="218" t="s">
        <v>395</v>
      </c>
      <c r="F201" s="219" t="s">
        <v>396</v>
      </c>
      <c r="G201" s="219"/>
      <c r="H201" s="219"/>
      <c r="I201" s="219"/>
      <c r="J201" s="220" t="s">
        <v>178</v>
      </c>
      <c r="K201" s="221">
        <v>115.66</v>
      </c>
      <c r="L201" s="222">
        <v>0</v>
      </c>
      <c r="M201" s="223"/>
      <c r="N201" s="224">
        <f>ROUND(L201*K201,1)</f>
        <v>0</v>
      </c>
      <c r="O201" s="224"/>
      <c r="P201" s="224"/>
      <c r="Q201" s="224"/>
      <c r="R201" s="46"/>
      <c r="T201" s="225" t="s">
        <v>22</v>
      </c>
      <c r="U201" s="54" t="s">
        <v>45</v>
      </c>
      <c r="V201" s="45"/>
      <c r="W201" s="226">
        <f>V201*K201</f>
        <v>0</v>
      </c>
      <c r="X201" s="226">
        <v>0</v>
      </c>
      <c r="Y201" s="226">
        <f>X201*K201</f>
        <v>0</v>
      </c>
      <c r="Z201" s="226">
        <v>0</v>
      </c>
      <c r="AA201" s="227">
        <f>Z201*K201</f>
        <v>0</v>
      </c>
      <c r="AR201" s="20" t="s">
        <v>234</v>
      </c>
      <c r="AT201" s="20" t="s">
        <v>170</v>
      </c>
      <c r="AU201" s="20" t="s">
        <v>118</v>
      </c>
      <c r="AY201" s="20" t="s">
        <v>169</v>
      </c>
      <c r="BE201" s="140">
        <f>IF(U201="základní",N201,0)</f>
        <v>0</v>
      </c>
      <c r="BF201" s="140">
        <f>IF(U201="snížená",N201,0)</f>
        <v>0</v>
      </c>
      <c r="BG201" s="140">
        <f>IF(U201="zákl. přenesená",N201,0)</f>
        <v>0</v>
      </c>
      <c r="BH201" s="140">
        <f>IF(U201="sníž. přenesená",N201,0)</f>
        <v>0</v>
      </c>
      <c r="BI201" s="140">
        <f>IF(U201="nulová",N201,0)</f>
        <v>0</v>
      </c>
      <c r="BJ201" s="20" t="s">
        <v>38</v>
      </c>
      <c r="BK201" s="140">
        <f>ROUND(L201*K201,1)</f>
        <v>0</v>
      </c>
      <c r="BL201" s="20" t="s">
        <v>234</v>
      </c>
      <c r="BM201" s="20" t="s">
        <v>397</v>
      </c>
    </row>
    <row r="202" s="9" customFormat="1" ht="29.88" customHeight="1">
      <c r="B202" s="203"/>
      <c r="C202" s="204"/>
      <c r="D202" s="214" t="s">
        <v>140</v>
      </c>
      <c r="E202" s="214"/>
      <c r="F202" s="214"/>
      <c r="G202" s="214"/>
      <c r="H202" s="214"/>
      <c r="I202" s="214"/>
      <c r="J202" s="214"/>
      <c r="K202" s="214"/>
      <c r="L202" s="214"/>
      <c r="M202" s="214"/>
      <c r="N202" s="228">
        <f>BK202</f>
        <v>0</v>
      </c>
      <c r="O202" s="229"/>
      <c r="P202" s="229"/>
      <c r="Q202" s="229"/>
      <c r="R202" s="207"/>
      <c r="T202" s="208"/>
      <c r="U202" s="204"/>
      <c r="V202" s="204"/>
      <c r="W202" s="209">
        <f>SUM(W203:W209)</f>
        <v>0</v>
      </c>
      <c r="X202" s="204"/>
      <c r="Y202" s="209">
        <f>SUM(Y203:Y209)</f>
        <v>3.5780984000000005</v>
      </c>
      <c r="Z202" s="204"/>
      <c r="AA202" s="210">
        <f>SUM(AA203:AA209)</f>
        <v>40.227556</v>
      </c>
      <c r="AR202" s="211" t="s">
        <v>118</v>
      </c>
      <c r="AT202" s="212" t="s">
        <v>79</v>
      </c>
      <c r="AU202" s="212" t="s">
        <v>38</v>
      </c>
      <c r="AY202" s="211" t="s">
        <v>169</v>
      </c>
      <c r="BK202" s="213">
        <f>SUM(BK203:BK209)</f>
        <v>0</v>
      </c>
    </row>
    <row r="203" s="1" customFormat="1" ht="25.5" customHeight="1">
      <c r="B203" s="44"/>
      <c r="C203" s="217" t="s">
        <v>398</v>
      </c>
      <c r="D203" s="217" t="s">
        <v>170</v>
      </c>
      <c r="E203" s="218" t="s">
        <v>399</v>
      </c>
      <c r="F203" s="219" t="s">
        <v>400</v>
      </c>
      <c r="G203" s="219"/>
      <c r="H203" s="219"/>
      <c r="I203" s="219"/>
      <c r="J203" s="220" t="s">
        <v>178</v>
      </c>
      <c r="K203" s="221">
        <v>1497.4000000000001</v>
      </c>
      <c r="L203" s="222">
        <v>0</v>
      </c>
      <c r="M203" s="223"/>
      <c r="N203" s="224">
        <f>ROUND(L203*K203,1)</f>
        <v>0</v>
      </c>
      <c r="O203" s="224"/>
      <c r="P203" s="224"/>
      <c r="Q203" s="224"/>
      <c r="R203" s="46"/>
      <c r="T203" s="225" t="s">
        <v>22</v>
      </c>
      <c r="U203" s="54" t="s">
        <v>45</v>
      </c>
      <c r="V203" s="45"/>
      <c r="W203" s="226">
        <f>V203*K203</f>
        <v>0</v>
      </c>
      <c r="X203" s="226">
        <v>0</v>
      </c>
      <c r="Y203" s="226">
        <f>X203*K203</f>
        <v>0</v>
      </c>
      <c r="Z203" s="226">
        <v>0.014</v>
      </c>
      <c r="AA203" s="227">
        <f>Z203*K203</f>
        <v>20.963600000000003</v>
      </c>
      <c r="AR203" s="20" t="s">
        <v>234</v>
      </c>
      <c r="AT203" s="20" t="s">
        <v>170</v>
      </c>
      <c r="AU203" s="20" t="s">
        <v>118</v>
      </c>
      <c r="AY203" s="20" t="s">
        <v>169</v>
      </c>
      <c r="BE203" s="140">
        <f>IF(U203="základní",N203,0)</f>
        <v>0</v>
      </c>
      <c r="BF203" s="140">
        <f>IF(U203="snížená",N203,0)</f>
        <v>0</v>
      </c>
      <c r="BG203" s="140">
        <f>IF(U203="zákl. přenesená",N203,0)</f>
        <v>0</v>
      </c>
      <c r="BH203" s="140">
        <f>IF(U203="sníž. přenesená",N203,0)</f>
        <v>0</v>
      </c>
      <c r="BI203" s="140">
        <f>IF(U203="nulová",N203,0)</f>
        <v>0</v>
      </c>
      <c r="BJ203" s="20" t="s">
        <v>38</v>
      </c>
      <c r="BK203" s="140">
        <f>ROUND(L203*K203,1)</f>
        <v>0</v>
      </c>
      <c r="BL203" s="20" t="s">
        <v>234</v>
      </c>
      <c r="BM203" s="20" t="s">
        <v>401</v>
      </c>
    </row>
    <row r="204" s="1" customFormat="1" ht="25.5" customHeight="1">
      <c r="B204" s="44"/>
      <c r="C204" s="217" t="s">
        <v>402</v>
      </c>
      <c r="D204" s="217" t="s">
        <v>170</v>
      </c>
      <c r="E204" s="218" t="s">
        <v>403</v>
      </c>
      <c r="F204" s="219" t="s">
        <v>404</v>
      </c>
      <c r="G204" s="219"/>
      <c r="H204" s="219"/>
      <c r="I204" s="219"/>
      <c r="J204" s="220" t="s">
        <v>178</v>
      </c>
      <c r="K204" s="221">
        <v>101.59999999999999</v>
      </c>
      <c r="L204" s="222">
        <v>0</v>
      </c>
      <c r="M204" s="223"/>
      <c r="N204" s="224">
        <f>ROUND(L204*K204,1)</f>
        <v>0</v>
      </c>
      <c r="O204" s="224"/>
      <c r="P204" s="224"/>
      <c r="Q204" s="224"/>
      <c r="R204" s="46"/>
      <c r="T204" s="225" t="s">
        <v>22</v>
      </c>
      <c r="U204" s="54" t="s">
        <v>45</v>
      </c>
      <c r="V204" s="45"/>
      <c r="W204" s="226">
        <f>V204*K204</f>
        <v>0</v>
      </c>
      <c r="X204" s="226">
        <v>0</v>
      </c>
      <c r="Y204" s="226">
        <f>X204*K204</f>
        <v>0</v>
      </c>
      <c r="Z204" s="226">
        <v>0.024</v>
      </c>
      <c r="AA204" s="227">
        <f>Z204*K204</f>
        <v>2.4384000000000001</v>
      </c>
      <c r="AR204" s="20" t="s">
        <v>234</v>
      </c>
      <c r="AT204" s="20" t="s">
        <v>170</v>
      </c>
      <c r="AU204" s="20" t="s">
        <v>118</v>
      </c>
      <c r="AY204" s="20" t="s">
        <v>169</v>
      </c>
      <c r="BE204" s="140">
        <f>IF(U204="základní",N204,0)</f>
        <v>0</v>
      </c>
      <c r="BF204" s="140">
        <f>IF(U204="snížená",N204,0)</f>
        <v>0</v>
      </c>
      <c r="BG204" s="140">
        <f>IF(U204="zákl. přenesená",N204,0)</f>
        <v>0</v>
      </c>
      <c r="BH204" s="140">
        <f>IF(U204="sníž. přenesená",N204,0)</f>
        <v>0</v>
      </c>
      <c r="BI204" s="140">
        <f>IF(U204="nulová",N204,0)</f>
        <v>0</v>
      </c>
      <c r="BJ204" s="20" t="s">
        <v>38</v>
      </c>
      <c r="BK204" s="140">
        <f>ROUND(L204*K204,1)</f>
        <v>0</v>
      </c>
      <c r="BL204" s="20" t="s">
        <v>234</v>
      </c>
      <c r="BM204" s="20" t="s">
        <v>405</v>
      </c>
    </row>
    <row r="205" s="1" customFormat="1" ht="16.5" customHeight="1">
      <c r="B205" s="44"/>
      <c r="C205" s="217" t="s">
        <v>406</v>
      </c>
      <c r="D205" s="217" t="s">
        <v>170</v>
      </c>
      <c r="E205" s="218" t="s">
        <v>407</v>
      </c>
      <c r="F205" s="219" t="s">
        <v>408</v>
      </c>
      <c r="G205" s="219"/>
      <c r="H205" s="219"/>
      <c r="I205" s="219"/>
      <c r="J205" s="220" t="s">
        <v>203</v>
      </c>
      <c r="K205" s="221">
        <v>764.798</v>
      </c>
      <c r="L205" s="222">
        <v>0</v>
      </c>
      <c r="M205" s="223"/>
      <c r="N205" s="224">
        <f>ROUND(L205*K205,1)</f>
        <v>0</v>
      </c>
      <c r="O205" s="224"/>
      <c r="P205" s="224"/>
      <c r="Q205" s="224"/>
      <c r="R205" s="46"/>
      <c r="T205" s="225" t="s">
        <v>22</v>
      </c>
      <c r="U205" s="54" t="s">
        <v>45</v>
      </c>
      <c r="V205" s="45"/>
      <c r="W205" s="226">
        <f>V205*K205</f>
        <v>0</v>
      </c>
      <c r="X205" s="226">
        <v>0</v>
      </c>
      <c r="Y205" s="226">
        <f>X205*K205</f>
        <v>0</v>
      </c>
      <c r="Z205" s="226">
        <v>0.014999999999999999</v>
      </c>
      <c r="AA205" s="227">
        <f>Z205*K205</f>
        <v>11.471969999999999</v>
      </c>
      <c r="AR205" s="20" t="s">
        <v>234</v>
      </c>
      <c r="AT205" s="20" t="s">
        <v>170</v>
      </c>
      <c r="AU205" s="20" t="s">
        <v>118</v>
      </c>
      <c r="AY205" s="20" t="s">
        <v>169</v>
      </c>
      <c r="BE205" s="140">
        <f>IF(U205="základní",N205,0)</f>
        <v>0</v>
      </c>
      <c r="BF205" s="140">
        <f>IF(U205="snížená",N205,0)</f>
        <v>0</v>
      </c>
      <c r="BG205" s="140">
        <f>IF(U205="zákl. přenesená",N205,0)</f>
        <v>0</v>
      </c>
      <c r="BH205" s="140">
        <f>IF(U205="sníž. přenesená",N205,0)</f>
        <v>0</v>
      </c>
      <c r="BI205" s="140">
        <f>IF(U205="nulová",N205,0)</f>
        <v>0</v>
      </c>
      <c r="BJ205" s="20" t="s">
        <v>38</v>
      </c>
      <c r="BK205" s="140">
        <f>ROUND(L205*K205,1)</f>
        <v>0</v>
      </c>
      <c r="BL205" s="20" t="s">
        <v>234</v>
      </c>
      <c r="BM205" s="20" t="s">
        <v>409</v>
      </c>
    </row>
    <row r="206" s="1" customFormat="1" ht="25.5" customHeight="1">
      <c r="B206" s="44"/>
      <c r="C206" s="217" t="s">
        <v>410</v>
      </c>
      <c r="D206" s="217" t="s">
        <v>170</v>
      </c>
      <c r="E206" s="218" t="s">
        <v>411</v>
      </c>
      <c r="F206" s="219" t="s">
        <v>412</v>
      </c>
      <c r="G206" s="219"/>
      <c r="H206" s="219"/>
      <c r="I206" s="219"/>
      <c r="J206" s="220" t="s">
        <v>203</v>
      </c>
      <c r="K206" s="221">
        <v>764.798</v>
      </c>
      <c r="L206" s="222">
        <v>0</v>
      </c>
      <c r="M206" s="223"/>
      <c r="N206" s="224">
        <f>ROUND(L206*K206,1)</f>
        <v>0</v>
      </c>
      <c r="O206" s="224"/>
      <c r="P206" s="224"/>
      <c r="Q206" s="224"/>
      <c r="R206" s="46"/>
      <c r="T206" s="225" t="s">
        <v>22</v>
      </c>
      <c r="U206" s="54" t="s">
        <v>45</v>
      </c>
      <c r="V206" s="45"/>
      <c r="W206" s="226">
        <f>V206*K206</f>
        <v>0</v>
      </c>
      <c r="X206" s="226">
        <v>0</v>
      </c>
      <c r="Y206" s="226">
        <f>X206*K206</f>
        <v>0</v>
      </c>
      <c r="Z206" s="226">
        <v>0.0070000000000000001</v>
      </c>
      <c r="AA206" s="227">
        <f>Z206*K206</f>
        <v>5.353586</v>
      </c>
      <c r="AR206" s="20" t="s">
        <v>234</v>
      </c>
      <c r="AT206" s="20" t="s">
        <v>170</v>
      </c>
      <c r="AU206" s="20" t="s">
        <v>118</v>
      </c>
      <c r="AY206" s="20" t="s">
        <v>169</v>
      </c>
      <c r="BE206" s="140">
        <f>IF(U206="základní",N206,0)</f>
        <v>0</v>
      </c>
      <c r="BF206" s="140">
        <f>IF(U206="snížená",N206,0)</f>
        <v>0</v>
      </c>
      <c r="BG206" s="140">
        <f>IF(U206="zákl. přenesená",N206,0)</f>
        <v>0</v>
      </c>
      <c r="BH206" s="140">
        <f>IF(U206="sníž. přenesená",N206,0)</f>
        <v>0</v>
      </c>
      <c r="BI206" s="140">
        <f>IF(U206="nulová",N206,0)</f>
        <v>0</v>
      </c>
      <c r="BJ206" s="20" t="s">
        <v>38</v>
      </c>
      <c r="BK206" s="140">
        <f>ROUND(L206*K206,1)</f>
        <v>0</v>
      </c>
      <c r="BL206" s="20" t="s">
        <v>234</v>
      </c>
      <c r="BM206" s="20" t="s">
        <v>413</v>
      </c>
    </row>
    <row r="207" s="1" customFormat="1" ht="25.5" customHeight="1">
      <c r="B207" s="44"/>
      <c r="C207" s="217" t="s">
        <v>414</v>
      </c>
      <c r="D207" s="217" t="s">
        <v>170</v>
      </c>
      <c r="E207" s="218" t="s">
        <v>415</v>
      </c>
      <c r="F207" s="219" t="s">
        <v>416</v>
      </c>
      <c r="G207" s="219"/>
      <c r="H207" s="219"/>
      <c r="I207" s="219"/>
      <c r="J207" s="220" t="s">
        <v>203</v>
      </c>
      <c r="K207" s="221">
        <v>162.12000000000001</v>
      </c>
      <c r="L207" s="222">
        <v>0</v>
      </c>
      <c r="M207" s="223"/>
      <c r="N207" s="224">
        <f>ROUND(L207*K207,1)</f>
        <v>0</v>
      </c>
      <c r="O207" s="224"/>
      <c r="P207" s="224"/>
      <c r="Q207" s="224"/>
      <c r="R207" s="46"/>
      <c r="T207" s="225" t="s">
        <v>22</v>
      </c>
      <c r="U207" s="54" t="s">
        <v>45</v>
      </c>
      <c r="V207" s="45"/>
      <c r="W207" s="226">
        <f>V207*K207</f>
        <v>0</v>
      </c>
      <c r="X207" s="226">
        <v>6.9999999999999994E-05</v>
      </c>
      <c r="Y207" s="226">
        <f>X207*K207</f>
        <v>0.0113484</v>
      </c>
      <c r="Z207" s="226">
        <v>0</v>
      </c>
      <c r="AA207" s="227">
        <f>Z207*K207</f>
        <v>0</v>
      </c>
      <c r="AR207" s="20" t="s">
        <v>234</v>
      </c>
      <c r="AT207" s="20" t="s">
        <v>170</v>
      </c>
      <c r="AU207" s="20" t="s">
        <v>118</v>
      </c>
      <c r="AY207" s="20" t="s">
        <v>169</v>
      </c>
      <c r="BE207" s="140">
        <f>IF(U207="základní",N207,0)</f>
        <v>0</v>
      </c>
      <c r="BF207" s="140">
        <f>IF(U207="snížená",N207,0)</f>
        <v>0</v>
      </c>
      <c r="BG207" s="140">
        <f>IF(U207="zákl. přenesená",N207,0)</f>
        <v>0</v>
      </c>
      <c r="BH207" s="140">
        <f>IF(U207="sníž. přenesená",N207,0)</f>
        <v>0</v>
      </c>
      <c r="BI207" s="140">
        <f>IF(U207="nulová",N207,0)</f>
        <v>0</v>
      </c>
      <c r="BJ207" s="20" t="s">
        <v>38</v>
      </c>
      <c r="BK207" s="140">
        <f>ROUND(L207*K207,1)</f>
        <v>0</v>
      </c>
      <c r="BL207" s="20" t="s">
        <v>234</v>
      </c>
      <c r="BM207" s="20" t="s">
        <v>417</v>
      </c>
    </row>
    <row r="208" s="1" customFormat="1" ht="25.5" customHeight="1">
      <c r="B208" s="44"/>
      <c r="C208" s="230" t="s">
        <v>418</v>
      </c>
      <c r="D208" s="230" t="s">
        <v>222</v>
      </c>
      <c r="E208" s="231" t="s">
        <v>419</v>
      </c>
      <c r="F208" s="232" t="s">
        <v>420</v>
      </c>
      <c r="G208" s="232"/>
      <c r="H208" s="232"/>
      <c r="I208" s="232"/>
      <c r="J208" s="233" t="s">
        <v>173</v>
      </c>
      <c r="K208" s="234">
        <v>6.4850000000000003</v>
      </c>
      <c r="L208" s="235">
        <v>0</v>
      </c>
      <c r="M208" s="236"/>
      <c r="N208" s="237">
        <f>ROUND(L208*K208,1)</f>
        <v>0</v>
      </c>
      <c r="O208" s="224"/>
      <c r="P208" s="224"/>
      <c r="Q208" s="224"/>
      <c r="R208" s="46"/>
      <c r="T208" s="225" t="s">
        <v>22</v>
      </c>
      <c r="U208" s="54" t="s">
        <v>45</v>
      </c>
      <c r="V208" s="45"/>
      <c r="W208" s="226">
        <f>V208*K208</f>
        <v>0</v>
      </c>
      <c r="X208" s="226">
        <v>0.55000000000000004</v>
      </c>
      <c r="Y208" s="226">
        <f>X208*K208</f>
        <v>3.5667500000000003</v>
      </c>
      <c r="Z208" s="226">
        <v>0</v>
      </c>
      <c r="AA208" s="227">
        <f>Z208*K208</f>
        <v>0</v>
      </c>
      <c r="AR208" s="20" t="s">
        <v>297</v>
      </c>
      <c r="AT208" s="20" t="s">
        <v>222</v>
      </c>
      <c r="AU208" s="20" t="s">
        <v>118</v>
      </c>
      <c r="AY208" s="20" t="s">
        <v>169</v>
      </c>
      <c r="BE208" s="140">
        <f>IF(U208="základní",N208,0)</f>
        <v>0</v>
      </c>
      <c r="BF208" s="140">
        <f>IF(U208="snížená",N208,0)</f>
        <v>0</v>
      </c>
      <c r="BG208" s="140">
        <f>IF(U208="zákl. přenesená",N208,0)</f>
        <v>0</v>
      </c>
      <c r="BH208" s="140">
        <f>IF(U208="sníž. přenesená",N208,0)</f>
        <v>0</v>
      </c>
      <c r="BI208" s="140">
        <f>IF(U208="nulová",N208,0)</f>
        <v>0</v>
      </c>
      <c r="BJ208" s="20" t="s">
        <v>38</v>
      </c>
      <c r="BK208" s="140">
        <f>ROUND(L208*K208,1)</f>
        <v>0</v>
      </c>
      <c r="BL208" s="20" t="s">
        <v>234</v>
      </c>
      <c r="BM208" s="20" t="s">
        <v>421</v>
      </c>
    </row>
    <row r="209" s="1" customFormat="1" ht="25.5" customHeight="1">
      <c r="B209" s="44"/>
      <c r="C209" s="217" t="s">
        <v>422</v>
      </c>
      <c r="D209" s="217" t="s">
        <v>170</v>
      </c>
      <c r="E209" s="218" t="s">
        <v>423</v>
      </c>
      <c r="F209" s="219" t="s">
        <v>424</v>
      </c>
      <c r="G209" s="219"/>
      <c r="H209" s="219"/>
      <c r="I209" s="219"/>
      <c r="J209" s="220" t="s">
        <v>425</v>
      </c>
      <c r="K209" s="240">
        <v>0</v>
      </c>
      <c r="L209" s="222">
        <v>0</v>
      </c>
      <c r="M209" s="223"/>
      <c r="N209" s="224">
        <f>ROUND(L209*K209,1)</f>
        <v>0</v>
      </c>
      <c r="O209" s="224"/>
      <c r="P209" s="224"/>
      <c r="Q209" s="224"/>
      <c r="R209" s="46"/>
      <c r="T209" s="225" t="s">
        <v>22</v>
      </c>
      <c r="U209" s="54" t="s">
        <v>45</v>
      </c>
      <c r="V209" s="45"/>
      <c r="W209" s="226">
        <f>V209*K209</f>
        <v>0</v>
      </c>
      <c r="X209" s="226">
        <v>0</v>
      </c>
      <c r="Y209" s="226">
        <f>X209*K209</f>
        <v>0</v>
      </c>
      <c r="Z209" s="226">
        <v>0</v>
      </c>
      <c r="AA209" s="227">
        <f>Z209*K209</f>
        <v>0</v>
      </c>
      <c r="AR209" s="20" t="s">
        <v>234</v>
      </c>
      <c r="AT209" s="20" t="s">
        <v>170</v>
      </c>
      <c r="AU209" s="20" t="s">
        <v>118</v>
      </c>
      <c r="AY209" s="20" t="s">
        <v>169</v>
      </c>
      <c r="BE209" s="140">
        <f>IF(U209="základní",N209,0)</f>
        <v>0</v>
      </c>
      <c r="BF209" s="140">
        <f>IF(U209="snížená",N209,0)</f>
        <v>0</v>
      </c>
      <c r="BG209" s="140">
        <f>IF(U209="zákl. přenesená",N209,0)</f>
        <v>0</v>
      </c>
      <c r="BH209" s="140">
        <f>IF(U209="sníž. přenesená",N209,0)</f>
        <v>0</v>
      </c>
      <c r="BI209" s="140">
        <f>IF(U209="nulová",N209,0)</f>
        <v>0</v>
      </c>
      <c r="BJ209" s="20" t="s">
        <v>38</v>
      </c>
      <c r="BK209" s="140">
        <f>ROUND(L209*K209,1)</f>
        <v>0</v>
      </c>
      <c r="BL209" s="20" t="s">
        <v>234</v>
      </c>
      <c r="BM209" s="20" t="s">
        <v>426</v>
      </c>
    </row>
    <row r="210" s="9" customFormat="1" ht="29.88" customHeight="1">
      <c r="B210" s="203"/>
      <c r="C210" s="204"/>
      <c r="D210" s="214" t="s">
        <v>141</v>
      </c>
      <c r="E210" s="214"/>
      <c r="F210" s="214"/>
      <c r="G210" s="214"/>
      <c r="H210" s="214"/>
      <c r="I210" s="214"/>
      <c r="J210" s="214"/>
      <c r="K210" s="214"/>
      <c r="L210" s="214"/>
      <c r="M210" s="214"/>
      <c r="N210" s="228">
        <f>BK210</f>
        <v>0</v>
      </c>
      <c r="O210" s="229"/>
      <c r="P210" s="229"/>
      <c r="Q210" s="229"/>
      <c r="R210" s="207"/>
      <c r="T210" s="208"/>
      <c r="U210" s="204"/>
      <c r="V210" s="204"/>
      <c r="W210" s="209">
        <f>SUM(W211:W224)</f>
        <v>0</v>
      </c>
      <c r="X210" s="204"/>
      <c r="Y210" s="209">
        <f>SUM(Y211:Y224)</f>
        <v>1.0114295150000001</v>
      </c>
      <c r="Z210" s="204"/>
      <c r="AA210" s="210">
        <f>SUM(AA211:AA224)</f>
        <v>0.34092</v>
      </c>
      <c r="AR210" s="211" t="s">
        <v>118</v>
      </c>
      <c r="AT210" s="212" t="s">
        <v>79</v>
      </c>
      <c r="AU210" s="212" t="s">
        <v>38</v>
      </c>
      <c r="AY210" s="211" t="s">
        <v>169</v>
      </c>
      <c r="BK210" s="213">
        <f>SUM(BK211:BK224)</f>
        <v>0</v>
      </c>
    </row>
    <row r="211" s="1" customFormat="1" ht="16.5" customHeight="1">
      <c r="B211" s="44"/>
      <c r="C211" s="217" t="s">
        <v>427</v>
      </c>
      <c r="D211" s="217" t="s">
        <v>170</v>
      </c>
      <c r="E211" s="218" t="s">
        <v>428</v>
      </c>
      <c r="F211" s="219" t="s">
        <v>429</v>
      </c>
      <c r="G211" s="219"/>
      <c r="H211" s="219"/>
      <c r="I211" s="219"/>
      <c r="J211" s="220" t="s">
        <v>178</v>
      </c>
      <c r="K211" s="221">
        <v>89.450000000000003</v>
      </c>
      <c r="L211" s="222">
        <v>0</v>
      </c>
      <c r="M211" s="223"/>
      <c r="N211" s="224">
        <f>ROUND(L211*K211,1)</f>
        <v>0</v>
      </c>
      <c r="O211" s="224"/>
      <c r="P211" s="224"/>
      <c r="Q211" s="224"/>
      <c r="R211" s="46"/>
      <c r="T211" s="225" t="s">
        <v>22</v>
      </c>
      <c r="U211" s="54" t="s">
        <v>45</v>
      </c>
      <c r="V211" s="45"/>
      <c r="W211" s="226">
        <f>V211*K211</f>
        <v>0</v>
      </c>
      <c r="X211" s="226">
        <v>0</v>
      </c>
      <c r="Y211" s="226">
        <f>X211*K211</f>
        <v>0</v>
      </c>
      <c r="Z211" s="226">
        <v>0.0025999999999999999</v>
      </c>
      <c r="AA211" s="227">
        <f>Z211*K211</f>
        <v>0.23257</v>
      </c>
      <c r="AR211" s="20" t="s">
        <v>234</v>
      </c>
      <c r="AT211" s="20" t="s">
        <v>170</v>
      </c>
      <c r="AU211" s="20" t="s">
        <v>118</v>
      </c>
      <c r="AY211" s="20" t="s">
        <v>169</v>
      </c>
      <c r="BE211" s="140">
        <f>IF(U211="základní",N211,0)</f>
        <v>0</v>
      </c>
      <c r="BF211" s="140">
        <f>IF(U211="snížená",N211,0)</f>
        <v>0</v>
      </c>
      <c r="BG211" s="140">
        <f>IF(U211="zákl. přenesená",N211,0)</f>
        <v>0</v>
      </c>
      <c r="BH211" s="140">
        <f>IF(U211="sníž. přenesená",N211,0)</f>
        <v>0</v>
      </c>
      <c r="BI211" s="140">
        <f>IF(U211="nulová",N211,0)</f>
        <v>0</v>
      </c>
      <c r="BJ211" s="20" t="s">
        <v>38</v>
      </c>
      <c r="BK211" s="140">
        <f>ROUND(L211*K211,1)</f>
        <v>0</v>
      </c>
      <c r="BL211" s="20" t="s">
        <v>234</v>
      </c>
      <c r="BM211" s="20" t="s">
        <v>430</v>
      </c>
    </row>
    <row r="212" s="1" customFormat="1" ht="16.5" customHeight="1">
      <c r="B212" s="44"/>
      <c r="C212" s="217" t="s">
        <v>431</v>
      </c>
      <c r="D212" s="217" t="s">
        <v>170</v>
      </c>
      <c r="E212" s="218" t="s">
        <v>432</v>
      </c>
      <c r="F212" s="219" t="s">
        <v>433</v>
      </c>
      <c r="G212" s="219"/>
      <c r="H212" s="219"/>
      <c r="I212" s="219"/>
      <c r="J212" s="220" t="s">
        <v>178</v>
      </c>
      <c r="K212" s="221">
        <v>27.5</v>
      </c>
      <c r="L212" s="222">
        <v>0</v>
      </c>
      <c r="M212" s="223"/>
      <c r="N212" s="224">
        <f>ROUND(L212*K212,1)</f>
        <v>0</v>
      </c>
      <c r="O212" s="224"/>
      <c r="P212" s="224"/>
      <c r="Q212" s="224"/>
      <c r="R212" s="46"/>
      <c r="T212" s="225" t="s">
        <v>22</v>
      </c>
      <c r="U212" s="54" t="s">
        <v>45</v>
      </c>
      <c r="V212" s="45"/>
      <c r="W212" s="226">
        <f>V212*K212</f>
        <v>0</v>
      </c>
      <c r="X212" s="226">
        <v>0</v>
      </c>
      <c r="Y212" s="226">
        <f>X212*K212</f>
        <v>0</v>
      </c>
      <c r="Z212" s="226">
        <v>0.0039399999999999999</v>
      </c>
      <c r="AA212" s="227">
        <f>Z212*K212</f>
        <v>0.10835</v>
      </c>
      <c r="AR212" s="20" t="s">
        <v>234</v>
      </c>
      <c r="AT212" s="20" t="s">
        <v>170</v>
      </c>
      <c r="AU212" s="20" t="s">
        <v>118</v>
      </c>
      <c r="AY212" s="20" t="s">
        <v>169</v>
      </c>
      <c r="BE212" s="140">
        <f>IF(U212="základní",N212,0)</f>
        <v>0</v>
      </c>
      <c r="BF212" s="140">
        <f>IF(U212="snížená",N212,0)</f>
        <v>0</v>
      </c>
      <c r="BG212" s="140">
        <f>IF(U212="zákl. přenesená",N212,0)</f>
        <v>0</v>
      </c>
      <c r="BH212" s="140">
        <f>IF(U212="sníž. přenesená",N212,0)</f>
        <v>0</v>
      </c>
      <c r="BI212" s="140">
        <f>IF(U212="nulová",N212,0)</f>
        <v>0</v>
      </c>
      <c r="BJ212" s="20" t="s">
        <v>38</v>
      </c>
      <c r="BK212" s="140">
        <f>ROUND(L212*K212,1)</f>
        <v>0</v>
      </c>
      <c r="BL212" s="20" t="s">
        <v>234</v>
      </c>
      <c r="BM212" s="20" t="s">
        <v>434</v>
      </c>
    </row>
    <row r="213" s="1" customFormat="1" ht="25.5" customHeight="1">
      <c r="B213" s="44"/>
      <c r="C213" s="217" t="s">
        <v>435</v>
      </c>
      <c r="D213" s="217" t="s">
        <v>170</v>
      </c>
      <c r="E213" s="218" t="s">
        <v>436</v>
      </c>
      <c r="F213" s="219" t="s">
        <v>437</v>
      </c>
      <c r="G213" s="219"/>
      <c r="H213" s="219"/>
      <c r="I213" s="219"/>
      <c r="J213" s="220" t="s">
        <v>178</v>
      </c>
      <c r="K213" s="221">
        <v>12.800000000000001</v>
      </c>
      <c r="L213" s="222">
        <v>0</v>
      </c>
      <c r="M213" s="223"/>
      <c r="N213" s="224">
        <f>ROUND(L213*K213,1)</f>
        <v>0</v>
      </c>
      <c r="O213" s="224"/>
      <c r="P213" s="224"/>
      <c r="Q213" s="224"/>
      <c r="R213" s="46"/>
      <c r="T213" s="225" t="s">
        <v>22</v>
      </c>
      <c r="U213" s="54" t="s">
        <v>45</v>
      </c>
      <c r="V213" s="45"/>
      <c r="W213" s="226">
        <f>V213*K213</f>
        <v>0</v>
      </c>
      <c r="X213" s="226">
        <v>0.0028652500000000002</v>
      </c>
      <c r="Y213" s="226">
        <f>X213*K213</f>
        <v>0.036675200000000005</v>
      </c>
      <c r="Z213" s="226">
        <v>0</v>
      </c>
      <c r="AA213" s="227">
        <f>Z213*K213</f>
        <v>0</v>
      </c>
      <c r="AR213" s="20" t="s">
        <v>234</v>
      </c>
      <c r="AT213" s="20" t="s">
        <v>170</v>
      </c>
      <c r="AU213" s="20" t="s">
        <v>118</v>
      </c>
      <c r="AY213" s="20" t="s">
        <v>169</v>
      </c>
      <c r="BE213" s="140">
        <f>IF(U213="základní",N213,0)</f>
        <v>0</v>
      </c>
      <c r="BF213" s="140">
        <f>IF(U213="snížená",N213,0)</f>
        <v>0</v>
      </c>
      <c r="BG213" s="140">
        <f>IF(U213="zákl. přenesená",N213,0)</f>
        <v>0</v>
      </c>
      <c r="BH213" s="140">
        <f>IF(U213="sníž. přenesená",N213,0)</f>
        <v>0</v>
      </c>
      <c r="BI213" s="140">
        <f>IF(U213="nulová",N213,0)</f>
        <v>0</v>
      </c>
      <c r="BJ213" s="20" t="s">
        <v>38</v>
      </c>
      <c r="BK213" s="140">
        <f>ROUND(L213*K213,1)</f>
        <v>0</v>
      </c>
      <c r="BL213" s="20" t="s">
        <v>234</v>
      </c>
      <c r="BM213" s="20" t="s">
        <v>438</v>
      </c>
    </row>
    <row r="214" s="1" customFormat="1" ht="25.5" customHeight="1">
      <c r="B214" s="44"/>
      <c r="C214" s="217" t="s">
        <v>439</v>
      </c>
      <c r="D214" s="217" t="s">
        <v>170</v>
      </c>
      <c r="E214" s="218" t="s">
        <v>440</v>
      </c>
      <c r="F214" s="219" t="s">
        <v>441</v>
      </c>
      <c r="G214" s="219"/>
      <c r="H214" s="219"/>
      <c r="I214" s="219"/>
      <c r="J214" s="220" t="s">
        <v>178</v>
      </c>
      <c r="K214" s="221">
        <v>86.859999999999999</v>
      </c>
      <c r="L214" s="222">
        <v>0</v>
      </c>
      <c r="M214" s="223"/>
      <c r="N214" s="224">
        <f>ROUND(L214*K214,1)</f>
        <v>0</v>
      </c>
      <c r="O214" s="224"/>
      <c r="P214" s="224"/>
      <c r="Q214" s="224"/>
      <c r="R214" s="46"/>
      <c r="T214" s="225" t="s">
        <v>22</v>
      </c>
      <c r="U214" s="54" t="s">
        <v>45</v>
      </c>
      <c r="V214" s="45"/>
      <c r="W214" s="226">
        <f>V214*K214</f>
        <v>0</v>
      </c>
      <c r="X214" s="226">
        <v>0.0018418</v>
      </c>
      <c r="Y214" s="226">
        <f>X214*K214</f>
        <v>0.159978748</v>
      </c>
      <c r="Z214" s="226">
        <v>0</v>
      </c>
      <c r="AA214" s="227">
        <f>Z214*K214</f>
        <v>0</v>
      </c>
      <c r="AR214" s="20" t="s">
        <v>234</v>
      </c>
      <c r="AT214" s="20" t="s">
        <v>170</v>
      </c>
      <c r="AU214" s="20" t="s">
        <v>118</v>
      </c>
      <c r="AY214" s="20" t="s">
        <v>169</v>
      </c>
      <c r="BE214" s="140">
        <f>IF(U214="základní",N214,0)</f>
        <v>0</v>
      </c>
      <c r="BF214" s="140">
        <f>IF(U214="snížená",N214,0)</f>
        <v>0</v>
      </c>
      <c r="BG214" s="140">
        <f>IF(U214="zákl. přenesená",N214,0)</f>
        <v>0</v>
      </c>
      <c r="BH214" s="140">
        <f>IF(U214="sníž. přenesená",N214,0)</f>
        <v>0</v>
      </c>
      <c r="BI214" s="140">
        <f>IF(U214="nulová",N214,0)</f>
        <v>0</v>
      </c>
      <c r="BJ214" s="20" t="s">
        <v>38</v>
      </c>
      <c r="BK214" s="140">
        <f>ROUND(L214*K214,1)</f>
        <v>0</v>
      </c>
      <c r="BL214" s="20" t="s">
        <v>234</v>
      </c>
      <c r="BM214" s="20" t="s">
        <v>442</v>
      </c>
    </row>
    <row r="215" s="1" customFormat="1" ht="25.5" customHeight="1">
      <c r="B215" s="44"/>
      <c r="C215" s="217" t="s">
        <v>443</v>
      </c>
      <c r="D215" s="217" t="s">
        <v>170</v>
      </c>
      <c r="E215" s="218" t="s">
        <v>444</v>
      </c>
      <c r="F215" s="219" t="s">
        <v>445</v>
      </c>
      <c r="G215" s="219"/>
      <c r="H215" s="219"/>
      <c r="I215" s="219"/>
      <c r="J215" s="220" t="s">
        <v>178</v>
      </c>
      <c r="K215" s="221">
        <v>86.859999999999999</v>
      </c>
      <c r="L215" s="222">
        <v>0</v>
      </c>
      <c r="M215" s="223"/>
      <c r="N215" s="224">
        <f>ROUND(L215*K215,1)</f>
        <v>0</v>
      </c>
      <c r="O215" s="224"/>
      <c r="P215" s="224"/>
      <c r="Q215" s="224"/>
      <c r="R215" s="46"/>
      <c r="T215" s="225" t="s">
        <v>22</v>
      </c>
      <c r="U215" s="54" t="s">
        <v>45</v>
      </c>
      <c r="V215" s="45"/>
      <c r="W215" s="226">
        <f>V215*K215</f>
        <v>0</v>
      </c>
      <c r="X215" s="226">
        <v>0.00227305</v>
      </c>
      <c r="Y215" s="226">
        <f>X215*K215</f>
        <v>0.19743712299999999</v>
      </c>
      <c r="Z215" s="226">
        <v>0</v>
      </c>
      <c r="AA215" s="227">
        <f>Z215*K215</f>
        <v>0</v>
      </c>
      <c r="AR215" s="20" t="s">
        <v>234</v>
      </c>
      <c r="AT215" s="20" t="s">
        <v>170</v>
      </c>
      <c r="AU215" s="20" t="s">
        <v>118</v>
      </c>
      <c r="AY215" s="20" t="s">
        <v>169</v>
      </c>
      <c r="BE215" s="140">
        <f>IF(U215="základní",N215,0)</f>
        <v>0</v>
      </c>
      <c r="BF215" s="140">
        <f>IF(U215="snížená",N215,0)</f>
        <v>0</v>
      </c>
      <c r="BG215" s="140">
        <f>IF(U215="zákl. přenesená",N215,0)</f>
        <v>0</v>
      </c>
      <c r="BH215" s="140">
        <f>IF(U215="sníž. přenesená",N215,0)</f>
        <v>0</v>
      </c>
      <c r="BI215" s="140">
        <f>IF(U215="nulová",N215,0)</f>
        <v>0</v>
      </c>
      <c r="BJ215" s="20" t="s">
        <v>38</v>
      </c>
      <c r="BK215" s="140">
        <f>ROUND(L215*K215,1)</f>
        <v>0</v>
      </c>
      <c r="BL215" s="20" t="s">
        <v>234</v>
      </c>
      <c r="BM215" s="20" t="s">
        <v>446</v>
      </c>
    </row>
    <row r="216" s="1" customFormat="1" ht="38.25" customHeight="1">
      <c r="B216" s="44"/>
      <c r="C216" s="217" t="s">
        <v>447</v>
      </c>
      <c r="D216" s="217" t="s">
        <v>170</v>
      </c>
      <c r="E216" s="218" t="s">
        <v>448</v>
      </c>
      <c r="F216" s="219" t="s">
        <v>449</v>
      </c>
      <c r="G216" s="219"/>
      <c r="H216" s="219"/>
      <c r="I216" s="219"/>
      <c r="J216" s="220" t="s">
        <v>178</v>
      </c>
      <c r="K216" s="221">
        <v>14.199999999999999</v>
      </c>
      <c r="L216" s="222">
        <v>0</v>
      </c>
      <c r="M216" s="223"/>
      <c r="N216" s="224">
        <f>ROUND(L216*K216,1)</f>
        <v>0</v>
      </c>
      <c r="O216" s="224"/>
      <c r="P216" s="224"/>
      <c r="Q216" s="224"/>
      <c r="R216" s="46"/>
      <c r="T216" s="225" t="s">
        <v>22</v>
      </c>
      <c r="U216" s="54" t="s">
        <v>45</v>
      </c>
      <c r="V216" s="45"/>
      <c r="W216" s="226">
        <f>V216*K216</f>
        <v>0</v>
      </c>
      <c r="X216" s="226">
        <v>0.0043724999999999997</v>
      </c>
      <c r="Y216" s="226">
        <f>X216*K216</f>
        <v>0.062089499999999992</v>
      </c>
      <c r="Z216" s="226">
        <v>0</v>
      </c>
      <c r="AA216" s="227">
        <f>Z216*K216</f>
        <v>0</v>
      </c>
      <c r="AR216" s="20" t="s">
        <v>234</v>
      </c>
      <c r="AT216" s="20" t="s">
        <v>170</v>
      </c>
      <c r="AU216" s="20" t="s">
        <v>118</v>
      </c>
      <c r="AY216" s="20" t="s">
        <v>169</v>
      </c>
      <c r="BE216" s="140">
        <f>IF(U216="základní",N216,0)</f>
        <v>0</v>
      </c>
      <c r="BF216" s="140">
        <f>IF(U216="snížená",N216,0)</f>
        <v>0</v>
      </c>
      <c r="BG216" s="140">
        <f>IF(U216="zákl. přenesená",N216,0)</f>
        <v>0</v>
      </c>
      <c r="BH216" s="140">
        <f>IF(U216="sníž. přenesená",N216,0)</f>
        <v>0</v>
      </c>
      <c r="BI216" s="140">
        <f>IF(U216="nulová",N216,0)</f>
        <v>0</v>
      </c>
      <c r="BJ216" s="20" t="s">
        <v>38</v>
      </c>
      <c r="BK216" s="140">
        <f>ROUND(L216*K216,1)</f>
        <v>0</v>
      </c>
      <c r="BL216" s="20" t="s">
        <v>234</v>
      </c>
      <c r="BM216" s="20" t="s">
        <v>450</v>
      </c>
    </row>
    <row r="217" s="1" customFormat="1" ht="38.25" customHeight="1">
      <c r="B217" s="44"/>
      <c r="C217" s="217" t="s">
        <v>451</v>
      </c>
      <c r="D217" s="217" t="s">
        <v>170</v>
      </c>
      <c r="E217" s="218" t="s">
        <v>452</v>
      </c>
      <c r="F217" s="219" t="s">
        <v>453</v>
      </c>
      <c r="G217" s="219"/>
      <c r="H217" s="219"/>
      <c r="I217" s="219"/>
      <c r="J217" s="220" t="s">
        <v>178</v>
      </c>
      <c r="K217" s="221">
        <v>1.8999999999999999</v>
      </c>
      <c r="L217" s="222">
        <v>0</v>
      </c>
      <c r="M217" s="223"/>
      <c r="N217" s="224">
        <f>ROUND(L217*K217,1)</f>
        <v>0</v>
      </c>
      <c r="O217" s="224"/>
      <c r="P217" s="224"/>
      <c r="Q217" s="224"/>
      <c r="R217" s="46"/>
      <c r="T217" s="225" t="s">
        <v>22</v>
      </c>
      <c r="U217" s="54" t="s">
        <v>45</v>
      </c>
      <c r="V217" s="45"/>
      <c r="W217" s="226">
        <f>V217*K217</f>
        <v>0</v>
      </c>
      <c r="X217" s="226">
        <v>0.0058387500000000002</v>
      </c>
      <c r="Y217" s="226">
        <f>X217*K217</f>
        <v>0.011093624999999999</v>
      </c>
      <c r="Z217" s="226">
        <v>0</v>
      </c>
      <c r="AA217" s="227">
        <f>Z217*K217</f>
        <v>0</v>
      </c>
      <c r="AR217" s="20" t="s">
        <v>234</v>
      </c>
      <c r="AT217" s="20" t="s">
        <v>170</v>
      </c>
      <c r="AU217" s="20" t="s">
        <v>118</v>
      </c>
      <c r="AY217" s="20" t="s">
        <v>169</v>
      </c>
      <c r="BE217" s="140">
        <f>IF(U217="základní",N217,0)</f>
        <v>0</v>
      </c>
      <c r="BF217" s="140">
        <f>IF(U217="snížená",N217,0)</f>
        <v>0</v>
      </c>
      <c r="BG217" s="140">
        <f>IF(U217="zákl. přenesená",N217,0)</f>
        <v>0</v>
      </c>
      <c r="BH217" s="140">
        <f>IF(U217="sníž. přenesená",N217,0)</f>
        <v>0</v>
      </c>
      <c r="BI217" s="140">
        <f>IF(U217="nulová",N217,0)</f>
        <v>0</v>
      </c>
      <c r="BJ217" s="20" t="s">
        <v>38</v>
      </c>
      <c r="BK217" s="140">
        <f>ROUND(L217*K217,1)</f>
        <v>0</v>
      </c>
      <c r="BL217" s="20" t="s">
        <v>234</v>
      </c>
      <c r="BM217" s="20" t="s">
        <v>454</v>
      </c>
    </row>
    <row r="218" s="1" customFormat="1" ht="38.25" customHeight="1">
      <c r="B218" s="44"/>
      <c r="C218" s="217" t="s">
        <v>455</v>
      </c>
      <c r="D218" s="217" t="s">
        <v>170</v>
      </c>
      <c r="E218" s="218" t="s">
        <v>456</v>
      </c>
      <c r="F218" s="219" t="s">
        <v>457</v>
      </c>
      <c r="G218" s="219"/>
      <c r="H218" s="219"/>
      <c r="I218" s="219"/>
      <c r="J218" s="220" t="s">
        <v>178</v>
      </c>
      <c r="K218" s="221">
        <v>8</v>
      </c>
      <c r="L218" s="222">
        <v>0</v>
      </c>
      <c r="M218" s="223"/>
      <c r="N218" s="224">
        <f>ROUND(L218*K218,1)</f>
        <v>0</v>
      </c>
      <c r="O218" s="224"/>
      <c r="P218" s="224"/>
      <c r="Q218" s="224"/>
      <c r="R218" s="46"/>
      <c r="T218" s="225" t="s">
        <v>22</v>
      </c>
      <c r="U218" s="54" t="s">
        <v>45</v>
      </c>
      <c r="V218" s="45"/>
      <c r="W218" s="226">
        <f>V218*K218</f>
        <v>0</v>
      </c>
      <c r="X218" s="226">
        <v>0.002691466</v>
      </c>
      <c r="Y218" s="226">
        <f>X218*K218</f>
        <v>0.021531728</v>
      </c>
      <c r="Z218" s="226">
        <v>0</v>
      </c>
      <c r="AA218" s="227">
        <f>Z218*K218</f>
        <v>0</v>
      </c>
      <c r="AR218" s="20" t="s">
        <v>234</v>
      </c>
      <c r="AT218" s="20" t="s">
        <v>170</v>
      </c>
      <c r="AU218" s="20" t="s">
        <v>118</v>
      </c>
      <c r="AY218" s="20" t="s">
        <v>169</v>
      </c>
      <c r="BE218" s="140">
        <f>IF(U218="základní",N218,0)</f>
        <v>0</v>
      </c>
      <c r="BF218" s="140">
        <f>IF(U218="snížená",N218,0)</f>
        <v>0</v>
      </c>
      <c r="BG218" s="140">
        <f>IF(U218="zákl. přenesená",N218,0)</f>
        <v>0</v>
      </c>
      <c r="BH218" s="140">
        <f>IF(U218="sníž. přenesená",N218,0)</f>
        <v>0</v>
      </c>
      <c r="BI218" s="140">
        <f>IF(U218="nulová",N218,0)</f>
        <v>0</v>
      </c>
      <c r="BJ218" s="20" t="s">
        <v>38</v>
      </c>
      <c r="BK218" s="140">
        <f>ROUND(L218*K218,1)</f>
        <v>0</v>
      </c>
      <c r="BL218" s="20" t="s">
        <v>234</v>
      </c>
      <c r="BM218" s="20" t="s">
        <v>458</v>
      </c>
    </row>
    <row r="219" s="1" customFormat="1" ht="38.25" customHeight="1">
      <c r="B219" s="44"/>
      <c r="C219" s="217" t="s">
        <v>459</v>
      </c>
      <c r="D219" s="217" t="s">
        <v>170</v>
      </c>
      <c r="E219" s="218" t="s">
        <v>460</v>
      </c>
      <c r="F219" s="219" t="s">
        <v>461</v>
      </c>
      <c r="G219" s="219"/>
      <c r="H219" s="219"/>
      <c r="I219" s="219"/>
      <c r="J219" s="220" t="s">
        <v>178</v>
      </c>
      <c r="K219" s="221">
        <v>42.600000000000001</v>
      </c>
      <c r="L219" s="222">
        <v>0</v>
      </c>
      <c r="M219" s="223"/>
      <c r="N219" s="224">
        <f>ROUND(L219*K219,1)</f>
        <v>0</v>
      </c>
      <c r="O219" s="224"/>
      <c r="P219" s="224"/>
      <c r="Q219" s="224"/>
      <c r="R219" s="46"/>
      <c r="T219" s="225" t="s">
        <v>22</v>
      </c>
      <c r="U219" s="54" t="s">
        <v>45</v>
      </c>
      <c r="V219" s="45"/>
      <c r="W219" s="226">
        <f>V219*K219</f>
        <v>0</v>
      </c>
      <c r="X219" s="226">
        <v>0.0034949999999999998</v>
      </c>
      <c r="Y219" s="226">
        <f>X219*K219</f>
        <v>0.14888699999999999</v>
      </c>
      <c r="Z219" s="226">
        <v>0</v>
      </c>
      <c r="AA219" s="227">
        <f>Z219*K219</f>
        <v>0</v>
      </c>
      <c r="AR219" s="20" t="s">
        <v>234</v>
      </c>
      <c r="AT219" s="20" t="s">
        <v>170</v>
      </c>
      <c r="AU219" s="20" t="s">
        <v>118</v>
      </c>
      <c r="AY219" s="20" t="s">
        <v>169</v>
      </c>
      <c r="BE219" s="140">
        <f>IF(U219="základní",N219,0)</f>
        <v>0</v>
      </c>
      <c r="BF219" s="140">
        <f>IF(U219="snížená",N219,0)</f>
        <v>0</v>
      </c>
      <c r="BG219" s="140">
        <f>IF(U219="zákl. přenesená",N219,0)</f>
        <v>0</v>
      </c>
      <c r="BH219" s="140">
        <f>IF(U219="sníž. přenesená",N219,0)</f>
        <v>0</v>
      </c>
      <c r="BI219" s="140">
        <f>IF(U219="nulová",N219,0)</f>
        <v>0</v>
      </c>
      <c r="BJ219" s="20" t="s">
        <v>38</v>
      </c>
      <c r="BK219" s="140">
        <f>ROUND(L219*K219,1)</f>
        <v>0</v>
      </c>
      <c r="BL219" s="20" t="s">
        <v>234</v>
      </c>
      <c r="BM219" s="20" t="s">
        <v>462</v>
      </c>
    </row>
    <row r="220" s="1" customFormat="1" ht="25.5" customHeight="1">
      <c r="B220" s="44"/>
      <c r="C220" s="217" t="s">
        <v>463</v>
      </c>
      <c r="D220" s="217" t="s">
        <v>170</v>
      </c>
      <c r="E220" s="218" t="s">
        <v>464</v>
      </c>
      <c r="F220" s="219" t="s">
        <v>465</v>
      </c>
      <c r="G220" s="219"/>
      <c r="H220" s="219"/>
      <c r="I220" s="219"/>
      <c r="J220" s="220" t="s">
        <v>178</v>
      </c>
      <c r="K220" s="221">
        <v>47.18</v>
      </c>
      <c r="L220" s="222">
        <v>0</v>
      </c>
      <c r="M220" s="223"/>
      <c r="N220" s="224">
        <f>ROUND(L220*K220,1)</f>
        <v>0</v>
      </c>
      <c r="O220" s="224"/>
      <c r="P220" s="224"/>
      <c r="Q220" s="224"/>
      <c r="R220" s="46"/>
      <c r="T220" s="225" t="s">
        <v>22</v>
      </c>
      <c r="U220" s="54" t="s">
        <v>45</v>
      </c>
      <c r="V220" s="45"/>
      <c r="W220" s="226">
        <f>V220*K220</f>
        <v>0</v>
      </c>
      <c r="X220" s="226">
        <v>0.0028912500000000002</v>
      </c>
      <c r="Y220" s="226">
        <f>X220*K220</f>
        <v>0.13640917499999999</v>
      </c>
      <c r="Z220" s="226">
        <v>0</v>
      </c>
      <c r="AA220" s="227">
        <f>Z220*K220</f>
        <v>0</v>
      </c>
      <c r="AR220" s="20" t="s">
        <v>234</v>
      </c>
      <c r="AT220" s="20" t="s">
        <v>170</v>
      </c>
      <c r="AU220" s="20" t="s">
        <v>118</v>
      </c>
      <c r="AY220" s="20" t="s">
        <v>169</v>
      </c>
      <c r="BE220" s="140">
        <f>IF(U220="základní",N220,0)</f>
        <v>0</v>
      </c>
      <c r="BF220" s="140">
        <f>IF(U220="snížená",N220,0)</f>
        <v>0</v>
      </c>
      <c r="BG220" s="140">
        <f>IF(U220="zákl. přenesená",N220,0)</f>
        <v>0</v>
      </c>
      <c r="BH220" s="140">
        <f>IF(U220="sníž. přenesená",N220,0)</f>
        <v>0</v>
      </c>
      <c r="BI220" s="140">
        <f>IF(U220="nulová",N220,0)</f>
        <v>0</v>
      </c>
      <c r="BJ220" s="20" t="s">
        <v>38</v>
      </c>
      <c r="BK220" s="140">
        <f>ROUND(L220*K220,1)</f>
        <v>0</v>
      </c>
      <c r="BL220" s="20" t="s">
        <v>234</v>
      </c>
      <c r="BM220" s="20" t="s">
        <v>466</v>
      </c>
    </row>
    <row r="221" s="1" customFormat="1" ht="25.5" customHeight="1">
      <c r="B221" s="44"/>
      <c r="C221" s="217" t="s">
        <v>467</v>
      </c>
      <c r="D221" s="217" t="s">
        <v>170</v>
      </c>
      <c r="E221" s="218" t="s">
        <v>468</v>
      </c>
      <c r="F221" s="219" t="s">
        <v>469</v>
      </c>
      <c r="G221" s="219"/>
      <c r="H221" s="219"/>
      <c r="I221" s="219"/>
      <c r="J221" s="220" t="s">
        <v>178</v>
      </c>
      <c r="K221" s="221">
        <v>86.859999999999999</v>
      </c>
      <c r="L221" s="222">
        <v>0</v>
      </c>
      <c r="M221" s="223"/>
      <c r="N221" s="224">
        <f>ROUND(L221*K221,1)</f>
        <v>0</v>
      </c>
      <c r="O221" s="224"/>
      <c r="P221" s="224"/>
      <c r="Q221" s="224"/>
      <c r="R221" s="46"/>
      <c r="T221" s="225" t="s">
        <v>22</v>
      </c>
      <c r="U221" s="54" t="s">
        <v>45</v>
      </c>
      <c r="V221" s="45"/>
      <c r="W221" s="226">
        <f>V221*K221</f>
        <v>0</v>
      </c>
      <c r="X221" s="226">
        <v>0.0017355999999999999</v>
      </c>
      <c r="Y221" s="226">
        <f>X221*K221</f>
        <v>0.150754216</v>
      </c>
      <c r="Z221" s="226">
        <v>0</v>
      </c>
      <c r="AA221" s="227">
        <f>Z221*K221</f>
        <v>0</v>
      </c>
      <c r="AR221" s="20" t="s">
        <v>234</v>
      </c>
      <c r="AT221" s="20" t="s">
        <v>170</v>
      </c>
      <c r="AU221" s="20" t="s">
        <v>118</v>
      </c>
      <c r="AY221" s="20" t="s">
        <v>169</v>
      </c>
      <c r="BE221" s="140">
        <f>IF(U221="základní",N221,0)</f>
        <v>0</v>
      </c>
      <c r="BF221" s="140">
        <f>IF(U221="snížená",N221,0)</f>
        <v>0</v>
      </c>
      <c r="BG221" s="140">
        <f>IF(U221="zákl. přenesená",N221,0)</f>
        <v>0</v>
      </c>
      <c r="BH221" s="140">
        <f>IF(U221="sníž. přenesená",N221,0)</f>
        <v>0</v>
      </c>
      <c r="BI221" s="140">
        <f>IF(U221="nulová",N221,0)</f>
        <v>0</v>
      </c>
      <c r="BJ221" s="20" t="s">
        <v>38</v>
      </c>
      <c r="BK221" s="140">
        <f>ROUND(L221*K221,1)</f>
        <v>0</v>
      </c>
      <c r="BL221" s="20" t="s">
        <v>234</v>
      </c>
      <c r="BM221" s="20" t="s">
        <v>470</v>
      </c>
    </row>
    <row r="222" s="1" customFormat="1" ht="38.25" customHeight="1">
      <c r="B222" s="44"/>
      <c r="C222" s="217" t="s">
        <v>471</v>
      </c>
      <c r="D222" s="217" t="s">
        <v>170</v>
      </c>
      <c r="E222" s="218" t="s">
        <v>472</v>
      </c>
      <c r="F222" s="219" t="s">
        <v>473</v>
      </c>
      <c r="G222" s="219"/>
      <c r="H222" s="219"/>
      <c r="I222" s="219"/>
      <c r="J222" s="220" t="s">
        <v>368</v>
      </c>
      <c r="K222" s="221">
        <v>7</v>
      </c>
      <c r="L222" s="222">
        <v>0</v>
      </c>
      <c r="M222" s="223"/>
      <c r="N222" s="224">
        <f>ROUND(L222*K222,1)</f>
        <v>0</v>
      </c>
      <c r="O222" s="224"/>
      <c r="P222" s="224"/>
      <c r="Q222" s="224"/>
      <c r="R222" s="46"/>
      <c r="T222" s="225" t="s">
        <v>22</v>
      </c>
      <c r="U222" s="54" t="s">
        <v>45</v>
      </c>
      <c r="V222" s="45"/>
      <c r="W222" s="226">
        <f>V222*K222</f>
        <v>0</v>
      </c>
      <c r="X222" s="226">
        <v>0.00025000000000000001</v>
      </c>
      <c r="Y222" s="226">
        <f>X222*K222</f>
        <v>0.00175</v>
      </c>
      <c r="Z222" s="226">
        <v>0</v>
      </c>
      <c r="AA222" s="227">
        <f>Z222*K222</f>
        <v>0</v>
      </c>
      <c r="AR222" s="20" t="s">
        <v>234</v>
      </c>
      <c r="AT222" s="20" t="s">
        <v>170</v>
      </c>
      <c r="AU222" s="20" t="s">
        <v>118</v>
      </c>
      <c r="AY222" s="20" t="s">
        <v>169</v>
      </c>
      <c r="BE222" s="140">
        <f>IF(U222="základní",N222,0)</f>
        <v>0</v>
      </c>
      <c r="BF222" s="140">
        <f>IF(U222="snížená",N222,0)</f>
        <v>0</v>
      </c>
      <c r="BG222" s="140">
        <f>IF(U222="zákl. přenesená",N222,0)</f>
        <v>0</v>
      </c>
      <c r="BH222" s="140">
        <f>IF(U222="sníž. přenesená",N222,0)</f>
        <v>0</v>
      </c>
      <c r="BI222" s="140">
        <f>IF(U222="nulová",N222,0)</f>
        <v>0</v>
      </c>
      <c r="BJ222" s="20" t="s">
        <v>38</v>
      </c>
      <c r="BK222" s="140">
        <f>ROUND(L222*K222,1)</f>
        <v>0</v>
      </c>
      <c r="BL222" s="20" t="s">
        <v>234</v>
      </c>
      <c r="BM222" s="20" t="s">
        <v>474</v>
      </c>
    </row>
    <row r="223" s="1" customFormat="1" ht="38.25" customHeight="1">
      <c r="B223" s="44"/>
      <c r="C223" s="217" t="s">
        <v>475</v>
      </c>
      <c r="D223" s="217" t="s">
        <v>170</v>
      </c>
      <c r="E223" s="218" t="s">
        <v>476</v>
      </c>
      <c r="F223" s="219" t="s">
        <v>477</v>
      </c>
      <c r="G223" s="219"/>
      <c r="H223" s="219"/>
      <c r="I223" s="219"/>
      <c r="J223" s="220" t="s">
        <v>178</v>
      </c>
      <c r="K223" s="221">
        <v>29.699999999999999</v>
      </c>
      <c r="L223" s="222">
        <v>0</v>
      </c>
      <c r="M223" s="223"/>
      <c r="N223" s="224">
        <f>ROUND(L223*K223,1)</f>
        <v>0</v>
      </c>
      <c r="O223" s="224"/>
      <c r="P223" s="224"/>
      <c r="Q223" s="224"/>
      <c r="R223" s="46"/>
      <c r="T223" s="225" t="s">
        <v>22</v>
      </c>
      <c r="U223" s="54" t="s">
        <v>45</v>
      </c>
      <c r="V223" s="45"/>
      <c r="W223" s="226">
        <f>V223*K223</f>
        <v>0</v>
      </c>
      <c r="X223" s="226">
        <v>0.002856</v>
      </c>
      <c r="Y223" s="226">
        <f>X223*K223</f>
        <v>0.084823200000000001</v>
      </c>
      <c r="Z223" s="226">
        <v>0</v>
      </c>
      <c r="AA223" s="227">
        <f>Z223*K223</f>
        <v>0</v>
      </c>
      <c r="AR223" s="20" t="s">
        <v>234</v>
      </c>
      <c r="AT223" s="20" t="s">
        <v>170</v>
      </c>
      <c r="AU223" s="20" t="s">
        <v>118</v>
      </c>
      <c r="AY223" s="20" t="s">
        <v>169</v>
      </c>
      <c r="BE223" s="140">
        <f>IF(U223="základní",N223,0)</f>
        <v>0</v>
      </c>
      <c r="BF223" s="140">
        <f>IF(U223="snížená",N223,0)</f>
        <v>0</v>
      </c>
      <c r="BG223" s="140">
        <f>IF(U223="zákl. přenesená",N223,0)</f>
        <v>0</v>
      </c>
      <c r="BH223" s="140">
        <f>IF(U223="sníž. přenesená",N223,0)</f>
        <v>0</v>
      </c>
      <c r="BI223" s="140">
        <f>IF(U223="nulová",N223,0)</f>
        <v>0</v>
      </c>
      <c r="BJ223" s="20" t="s">
        <v>38</v>
      </c>
      <c r="BK223" s="140">
        <f>ROUND(L223*K223,1)</f>
        <v>0</v>
      </c>
      <c r="BL223" s="20" t="s">
        <v>234</v>
      </c>
      <c r="BM223" s="20" t="s">
        <v>478</v>
      </c>
    </row>
    <row r="224" s="1" customFormat="1" ht="25.5" customHeight="1">
      <c r="B224" s="44"/>
      <c r="C224" s="217" t="s">
        <v>479</v>
      </c>
      <c r="D224" s="217" t="s">
        <v>170</v>
      </c>
      <c r="E224" s="218" t="s">
        <v>480</v>
      </c>
      <c r="F224" s="219" t="s">
        <v>481</v>
      </c>
      <c r="G224" s="219"/>
      <c r="H224" s="219"/>
      <c r="I224" s="219"/>
      <c r="J224" s="220" t="s">
        <v>425</v>
      </c>
      <c r="K224" s="240">
        <v>0</v>
      </c>
      <c r="L224" s="222">
        <v>0</v>
      </c>
      <c r="M224" s="223"/>
      <c r="N224" s="224">
        <f>ROUND(L224*K224,1)</f>
        <v>0</v>
      </c>
      <c r="O224" s="224"/>
      <c r="P224" s="224"/>
      <c r="Q224" s="224"/>
      <c r="R224" s="46"/>
      <c r="T224" s="225" t="s">
        <v>22</v>
      </c>
      <c r="U224" s="54" t="s">
        <v>45</v>
      </c>
      <c r="V224" s="45"/>
      <c r="W224" s="226">
        <f>V224*K224</f>
        <v>0</v>
      </c>
      <c r="X224" s="226">
        <v>0</v>
      </c>
      <c r="Y224" s="226">
        <f>X224*K224</f>
        <v>0</v>
      </c>
      <c r="Z224" s="226">
        <v>0</v>
      </c>
      <c r="AA224" s="227">
        <f>Z224*K224</f>
        <v>0</v>
      </c>
      <c r="AR224" s="20" t="s">
        <v>234</v>
      </c>
      <c r="AT224" s="20" t="s">
        <v>170</v>
      </c>
      <c r="AU224" s="20" t="s">
        <v>118</v>
      </c>
      <c r="AY224" s="20" t="s">
        <v>169</v>
      </c>
      <c r="BE224" s="140">
        <f>IF(U224="základní",N224,0)</f>
        <v>0</v>
      </c>
      <c r="BF224" s="140">
        <f>IF(U224="snížená",N224,0)</f>
        <v>0</v>
      </c>
      <c r="BG224" s="140">
        <f>IF(U224="zákl. přenesená",N224,0)</f>
        <v>0</v>
      </c>
      <c r="BH224" s="140">
        <f>IF(U224="sníž. přenesená",N224,0)</f>
        <v>0</v>
      </c>
      <c r="BI224" s="140">
        <f>IF(U224="nulová",N224,0)</f>
        <v>0</v>
      </c>
      <c r="BJ224" s="20" t="s">
        <v>38</v>
      </c>
      <c r="BK224" s="140">
        <f>ROUND(L224*K224,1)</f>
        <v>0</v>
      </c>
      <c r="BL224" s="20" t="s">
        <v>234</v>
      </c>
      <c r="BM224" s="20" t="s">
        <v>482</v>
      </c>
    </row>
    <row r="225" s="9" customFormat="1" ht="29.88" customHeight="1">
      <c r="B225" s="203"/>
      <c r="C225" s="204"/>
      <c r="D225" s="214" t="s">
        <v>142</v>
      </c>
      <c r="E225" s="214"/>
      <c r="F225" s="214"/>
      <c r="G225" s="214"/>
      <c r="H225" s="214"/>
      <c r="I225" s="214"/>
      <c r="J225" s="214"/>
      <c r="K225" s="214"/>
      <c r="L225" s="214"/>
      <c r="M225" s="214"/>
      <c r="N225" s="228">
        <f>BK225</f>
        <v>0</v>
      </c>
      <c r="O225" s="229"/>
      <c r="P225" s="229"/>
      <c r="Q225" s="229"/>
      <c r="R225" s="207"/>
      <c r="T225" s="208"/>
      <c r="U225" s="204"/>
      <c r="V225" s="204"/>
      <c r="W225" s="209">
        <f>SUM(W226:W231)</f>
        <v>0</v>
      </c>
      <c r="X225" s="204"/>
      <c r="Y225" s="209">
        <f>SUM(Y226:Y231)</f>
        <v>0.14613284999999998</v>
      </c>
      <c r="Z225" s="204"/>
      <c r="AA225" s="210">
        <f>SUM(AA226:AA231)</f>
        <v>0.1326</v>
      </c>
      <c r="AR225" s="211" t="s">
        <v>118</v>
      </c>
      <c r="AT225" s="212" t="s">
        <v>79</v>
      </c>
      <c r="AU225" s="212" t="s">
        <v>38</v>
      </c>
      <c r="AY225" s="211" t="s">
        <v>169</v>
      </c>
      <c r="BK225" s="213">
        <f>SUM(BK226:BK231)</f>
        <v>0</v>
      </c>
    </row>
    <row r="226" s="1" customFormat="1" ht="38.25" customHeight="1">
      <c r="B226" s="44"/>
      <c r="C226" s="217" t="s">
        <v>483</v>
      </c>
      <c r="D226" s="217" t="s">
        <v>170</v>
      </c>
      <c r="E226" s="218" t="s">
        <v>484</v>
      </c>
      <c r="F226" s="219" t="s">
        <v>485</v>
      </c>
      <c r="G226" s="219"/>
      <c r="H226" s="219"/>
      <c r="I226" s="219"/>
      <c r="J226" s="220" t="s">
        <v>203</v>
      </c>
      <c r="K226" s="221">
        <v>4</v>
      </c>
      <c r="L226" s="222">
        <v>0</v>
      </c>
      <c r="M226" s="223"/>
      <c r="N226" s="224">
        <f>ROUND(L226*K226,1)</f>
        <v>0</v>
      </c>
      <c r="O226" s="224"/>
      <c r="P226" s="224"/>
      <c r="Q226" s="224"/>
      <c r="R226" s="46"/>
      <c r="T226" s="225" t="s">
        <v>22</v>
      </c>
      <c r="U226" s="54" t="s">
        <v>45</v>
      </c>
      <c r="V226" s="45"/>
      <c r="W226" s="226">
        <f>V226*K226</f>
        <v>0</v>
      </c>
      <c r="X226" s="226">
        <v>0.000264725</v>
      </c>
      <c r="Y226" s="226">
        <f>X226*K226</f>
        <v>0.0010589</v>
      </c>
      <c r="Z226" s="226">
        <v>0</v>
      </c>
      <c r="AA226" s="227">
        <f>Z226*K226</f>
        <v>0</v>
      </c>
      <c r="AR226" s="20" t="s">
        <v>234</v>
      </c>
      <c r="AT226" s="20" t="s">
        <v>170</v>
      </c>
      <c r="AU226" s="20" t="s">
        <v>118</v>
      </c>
      <c r="AY226" s="20" t="s">
        <v>169</v>
      </c>
      <c r="BE226" s="140">
        <f>IF(U226="základní",N226,0)</f>
        <v>0</v>
      </c>
      <c r="BF226" s="140">
        <f>IF(U226="snížená",N226,0)</f>
        <v>0</v>
      </c>
      <c r="BG226" s="140">
        <f>IF(U226="zákl. přenesená",N226,0)</f>
        <v>0</v>
      </c>
      <c r="BH226" s="140">
        <f>IF(U226="sníž. přenesená",N226,0)</f>
        <v>0</v>
      </c>
      <c r="BI226" s="140">
        <f>IF(U226="nulová",N226,0)</f>
        <v>0</v>
      </c>
      <c r="BJ226" s="20" t="s">
        <v>38</v>
      </c>
      <c r="BK226" s="140">
        <f>ROUND(L226*K226,1)</f>
        <v>0</v>
      </c>
      <c r="BL226" s="20" t="s">
        <v>234</v>
      </c>
      <c r="BM226" s="20" t="s">
        <v>486</v>
      </c>
    </row>
    <row r="227" s="1" customFormat="1" ht="25.5" customHeight="1">
      <c r="B227" s="44"/>
      <c r="C227" s="230" t="s">
        <v>487</v>
      </c>
      <c r="D227" s="230" t="s">
        <v>222</v>
      </c>
      <c r="E227" s="231" t="s">
        <v>488</v>
      </c>
      <c r="F227" s="232" t="s">
        <v>489</v>
      </c>
      <c r="G227" s="232"/>
      <c r="H227" s="232"/>
      <c r="I227" s="232"/>
      <c r="J227" s="233" t="s">
        <v>368</v>
      </c>
      <c r="K227" s="234">
        <v>4</v>
      </c>
      <c r="L227" s="235">
        <v>0</v>
      </c>
      <c r="M227" s="236"/>
      <c r="N227" s="237">
        <f>ROUND(L227*K227,1)</f>
        <v>0</v>
      </c>
      <c r="O227" s="224"/>
      <c r="P227" s="224"/>
      <c r="Q227" s="224"/>
      <c r="R227" s="46"/>
      <c r="T227" s="225" t="s">
        <v>22</v>
      </c>
      <c r="U227" s="54" t="s">
        <v>45</v>
      </c>
      <c r="V227" s="45"/>
      <c r="W227" s="226">
        <f>V227*K227</f>
        <v>0</v>
      </c>
      <c r="X227" s="226">
        <v>0.014</v>
      </c>
      <c r="Y227" s="226">
        <f>X227*K227</f>
        <v>0.056000000000000001</v>
      </c>
      <c r="Z227" s="226">
        <v>0</v>
      </c>
      <c r="AA227" s="227">
        <f>Z227*K227</f>
        <v>0</v>
      </c>
      <c r="AR227" s="20" t="s">
        <v>297</v>
      </c>
      <c r="AT227" s="20" t="s">
        <v>222</v>
      </c>
      <c r="AU227" s="20" t="s">
        <v>118</v>
      </c>
      <c r="AY227" s="20" t="s">
        <v>169</v>
      </c>
      <c r="BE227" s="140">
        <f>IF(U227="základní",N227,0)</f>
        <v>0</v>
      </c>
      <c r="BF227" s="140">
        <f>IF(U227="snížená",N227,0)</f>
        <v>0</v>
      </c>
      <c r="BG227" s="140">
        <f>IF(U227="zákl. přenesená",N227,0)</f>
        <v>0</v>
      </c>
      <c r="BH227" s="140">
        <f>IF(U227="sníž. přenesená",N227,0)</f>
        <v>0</v>
      </c>
      <c r="BI227" s="140">
        <f>IF(U227="nulová",N227,0)</f>
        <v>0</v>
      </c>
      <c r="BJ227" s="20" t="s">
        <v>38</v>
      </c>
      <c r="BK227" s="140">
        <f>ROUND(L227*K227,1)</f>
        <v>0</v>
      </c>
      <c r="BL227" s="20" t="s">
        <v>234</v>
      </c>
      <c r="BM227" s="20" t="s">
        <v>490</v>
      </c>
    </row>
    <row r="228" s="1" customFormat="1" ht="38.25" customHeight="1">
      <c r="B228" s="44"/>
      <c r="C228" s="217" t="s">
        <v>491</v>
      </c>
      <c r="D228" s="217" t="s">
        <v>170</v>
      </c>
      <c r="E228" s="218" t="s">
        <v>492</v>
      </c>
      <c r="F228" s="219" t="s">
        <v>493</v>
      </c>
      <c r="G228" s="219"/>
      <c r="H228" s="219"/>
      <c r="I228" s="219"/>
      <c r="J228" s="220" t="s">
        <v>203</v>
      </c>
      <c r="K228" s="221">
        <v>4</v>
      </c>
      <c r="L228" s="222">
        <v>0</v>
      </c>
      <c r="M228" s="223"/>
      <c r="N228" s="224">
        <f>ROUND(L228*K228,1)</f>
        <v>0</v>
      </c>
      <c r="O228" s="224"/>
      <c r="P228" s="224"/>
      <c r="Q228" s="224"/>
      <c r="R228" s="46"/>
      <c r="T228" s="225" t="s">
        <v>22</v>
      </c>
      <c r="U228" s="54" t="s">
        <v>45</v>
      </c>
      <c r="V228" s="45"/>
      <c r="W228" s="226">
        <f>V228*K228</f>
        <v>0</v>
      </c>
      <c r="X228" s="226">
        <v>0.00026848749999999999</v>
      </c>
      <c r="Y228" s="226">
        <f>X228*K228</f>
        <v>0.00107395</v>
      </c>
      <c r="Z228" s="226">
        <v>0</v>
      </c>
      <c r="AA228" s="227">
        <f>Z228*K228</f>
        <v>0</v>
      </c>
      <c r="AR228" s="20" t="s">
        <v>234</v>
      </c>
      <c r="AT228" s="20" t="s">
        <v>170</v>
      </c>
      <c r="AU228" s="20" t="s">
        <v>118</v>
      </c>
      <c r="AY228" s="20" t="s">
        <v>169</v>
      </c>
      <c r="BE228" s="140">
        <f>IF(U228="základní",N228,0)</f>
        <v>0</v>
      </c>
      <c r="BF228" s="140">
        <f>IF(U228="snížená",N228,0)</f>
        <v>0</v>
      </c>
      <c r="BG228" s="140">
        <f>IF(U228="zákl. přenesená",N228,0)</f>
        <v>0</v>
      </c>
      <c r="BH228" s="140">
        <f>IF(U228="sníž. přenesená",N228,0)</f>
        <v>0</v>
      </c>
      <c r="BI228" s="140">
        <f>IF(U228="nulová",N228,0)</f>
        <v>0</v>
      </c>
      <c r="BJ228" s="20" t="s">
        <v>38</v>
      </c>
      <c r="BK228" s="140">
        <f>ROUND(L228*K228,1)</f>
        <v>0</v>
      </c>
      <c r="BL228" s="20" t="s">
        <v>234</v>
      </c>
      <c r="BM228" s="20" t="s">
        <v>494</v>
      </c>
    </row>
    <row r="229" s="1" customFormat="1" ht="25.5" customHeight="1">
      <c r="B229" s="44"/>
      <c r="C229" s="230" t="s">
        <v>495</v>
      </c>
      <c r="D229" s="230" t="s">
        <v>222</v>
      </c>
      <c r="E229" s="231" t="s">
        <v>496</v>
      </c>
      <c r="F229" s="232" t="s">
        <v>497</v>
      </c>
      <c r="G229" s="232"/>
      <c r="H229" s="232"/>
      <c r="I229" s="232"/>
      <c r="J229" s="233" t="s">
        <v>368</v>
      </c>
      <c r="K229" s="234">
        <v>4</v>
      </c>
      <c r="L229" s="235">
        <v>0</v>
      </c>
      <c r="M229" s="236"/>
      <c r="N229" s="237">
        <f>ROUND(L229*K229,1)</f>
        <v>0</v>
      </c>
      <c r="O229" s="224"/>
      <c r="P229" s="224"/>
      <c r="Q229" s="224"/>
      <c r="R229" s="46"/>
      <c r="T229" s="225" t="s">
        <v>22</v>
      </c>
      <c r="U229" s="54" t="s">
        <v>45</v>
      </c>
      <c r="V229" s="45"/>
      <c r="W229" s="226">
        <f>V229*K229</f>
        <v>0</v>
      </c>
      <c r="X229" s="226">
        <v>0.021999999999999999</v>
      </c>
      <c r="Y229" s="226">
        <f>X229*K229</f>
        <v>0.087999999999999995</v>
      </c>
      <c r="Z229" s="226">
        <v>0</v>
      </c>
      <c r="AA229" s="227">
        <f>Z229*K229</f>
        <v>0</v>
      </c>
      <c r="AR229" s="20" t="s">
        <v>297</v>
      </c>
      <c r="AT229" s="20" t="s">
        <v>222</v>
      </c>
      <c r="AU229" s="20" t="s">
        <v>118</v>
      </c>
      <c r="AY229" s="20" t="s">
        <v>169</v>
      </c>
      <c r="BE229" s="140">
        <f>IF(U229="základní",N229,0)</f>
        <v>0</v>
      </c>
      <c r="BF229" s="140">
        <f>IF(U229="snížená",N229,0)</f>
        <v>0</v>
      </c>
      <c r="BG229" s="140">
        <f>IF(U229="zákl. přenesená",N229,0)</f>
        <v>0</v>
      </c>
      <c r="BH229" s="140">
        <f>IF(U229="sníž. přenesená",N229,0)</f>
        <v>0</v>
      </c>
      <c r="BI229" s="140">
        <f>IF(U229="nulová",N229,0)</f>
        <v>0</v>
      </c>
      <c r="BJ229" s="20" t="s">
        <v>38</v>
      </c>
      <c r="BK229" s="140">
        <f>ROUND(L229*K229,1)</f>
        <v>0</v>
      </c>
      <c r="BL229" s="20" t="s">
        <v>234</v>
      </c>
      <c r="BM229" s="20" t="s">
        <v>498</v>
      </c>
    </row>
    <row r="230" s="1" customFormat="1" ht="25.5" customHeight="1">
      <c r="B230" s="44"/>
      <c r="C230" s="217" t="s">
        <v>499</v>
      </c>
      <c r="D230" s="217" t="s">
        <v>170</v>
      </c>
      <c r="E230" s="218" t="s">
        <v>500</v>
      </c>
      <c r="F230" s="219" t="s">
        <v>501</v>
      </c>
      <c r="G230" s="219"/>
      <c r="H230" s="219"/>
      <c r="I230" s="219"/>
      <c r="J230" s="220" t="s">
        <v>368</v>
      </c>
      <c r="K230" s="221">
        <v>2</v>
      </c>
      <c r="L230" s="222">
        <v>0</v>
      </c>
      <c r="M230" s="223"/>
      <c r="N230" s="224">
        <f>ROUND(L230*K230,1)</f>
        <v>0</v>
      </c>
      <c r="O230" s="224"/>
      <c r="P230" s="224"/>
      <c r="Q230" s="224"/>
      <c r="R230" s="46"/>
      <c r="T230" s="225" t="s">
        <v>22</v>
      </c>
      <c r="U230" s="54" t="s">
        <v>45</v>
      </c>
      <c r="V230" s="45"/>
      <c r="W230" s="226">
        <f>V230*K230</f>
        <v>0</v>
      </c>
      <c r="X230" s="226">
        <v>0</v>
      </c>
      <c r="Y230" s="226">
        <f>X230*K230</f>
        <v>0</v>
      </c>
      <c r="Z230" s="226">
        <v>0.066299999999999998</v>
      </c>
      <c r="AA230" s="227">
        <f>Z230*K230</f>
        <v>0.1326</v>
      </c>
      <c r="AR230" s="20" t="s">
        <v>234</v>
      </c>
      <c r="AT230" s="20" t="s">
        <v>170</v>
      </c>
      <c r="AU230" s="20" t="s">
        <v>118</v>
      </c>
      <c r="AY230" s="20" t="s">
        <v>169</v>
      </c>
      <c r="BE230" s="140">
        <f>IF(U230="základní",N230,0)</f>
        <v>0</v>
      </c>
      <c r="BF230" s="140">
        <f>IF(U230="snížená",N230,0)</f>
        <v>0</v>
      </c>
      <c r="BG230" s="140">
        <f>IF(U230="zákl. přenesená",N230,0)</f>
        <v>0</v>
      </c>
      <c r="BH230" s="140">
        <f>IF(U230="sníž. přenesená",N230,0)</f>
        <v>0</v>
      </c>
      <c r="BI230" s="140">
        <f>IF(U230="nulová",N230,0)</f>
        <v>0</v>
      </c>
      <c r="BJ230" s="20" t="s">
        <v>38</v>
      </c>
      <c r="BK230" s="140">
        <f>ROUND(L230*K230,1)</f>
        <v>0</v>
      </c>
      <c r="BL230" s="20" t="s">
        <v>234</v>
      </c>
      <c r="BM230" s="20" t="s">
        <v>502</v>
      </c>
    </row>
    <row r="231" s="1" customFormat="1" ht="25.5" customHeight="1">
      <c r="B231" s="44"/>
      <c r="C231" s="217" t="s">
        <v>503</v>
      </c>
      <c r="D231" s="217" t="s">
        <v>170</v>
      </c>
      <c r="E231" s="218" t="s">
        <v>504</v>
      </c>
      <c r="F231" s="219" t="s">
        <v>505</v>
      </c>
      <c r="G231" s="219"/>
      <c r="H231" s="219"/>
      <c r="I231" s="219"/>
      <c r="J231" s="220" t="s">
        <v>425</v>
      </c>
      <c r="K231" s="240">
        <v>0</v>
      </c>
      <c r="L231" s="222">
        <v>0</v>
      </c>
      <c r="M231" s="223"/>
      <c r="N231" s="224">
        <f>ROUND(L231*K231,1)</f>
        <v>0</v>
      </c>
      <c r="O231" s="224"/>
      <c r="P231" s="224"/>
      <c r="Q231" s="224"/>
      <c r="R231" s="46"/>
      <c r="T231" s="225" t="s">
        <v>22</v>
      </c>
      <c r="U231" s="54" t="s">
        <v>45</v>
      </c>
      <c r="V231" s="45"/>
      <c r="W231" s="226">
        <f>V231*K231</f>
        <v>0</v>
      </c>
      <c r="X231" s="226">
        <v>0</v>
      </c>
      <c r="Y231" s="226">
        <f>X231*K231</f>
        <v>0</v>
      </c>
      <c r="Z231" s="226">
        <v>0</v>
      </c>
      <c r="AA231" s="227">
        <f>Z231*K231</f>
        <v>0</v>
      </c>
      <c r="AR231" s="20" t="s">
        <v>234</v>
      </c>
      <c r="AT231" s="20" t="s">
        <v>170</v>
      </c>
      <c r="AU231" s="20" t="s">
        <v>118</v>
      </c>
      <c r="AY231" s="20" t="s">
        <v>169</v>
      </c>
      <c r="BE231" s="140">
        <f>IF(U231="základní",N231,0)</f>
        <v>0</v>
      </c>
      <c r="BF231" s="140">
        <f>IF(U231="snížená",N231,0)</f>
        <v>0</v>
      </c>
      <c r="BG231" s="140">
        <f>IF(U231="zákl. přenesená",N231,0)</f>
        <v>0</v>
      </c>
      <c r="BH231" s="140">
        <f>IF(U231="sníž. přenesená",N231,0)</f>
        <v>0</v>
      </c>
      <c r="BI231" s="140">
        <f>IF(U231="nulová",N231,0)</f>
        <v>0</v>
      </c>
      <c r="BJ231" s="20" t="s">
        <v>38</v>
      </c>
      <c r="BK231" s="140">
        <f>ROUND(L231*K231,1)</f>
        <v>0</v>
      </c>
      <c r="BL231" s="20" t="s">
        <v>234</v>
      </c>
      <c r="BM231" s="20" t="s">
        <v>506</v>
      </c>
    </row>
    <row r="232" s="9" customFormat="1" ht="29.88" customHeight="1">
      <c r="B232" s="203"/>
      <c r="C232" s="204"/>
      <c r="D232" s="214" t="s">
        <v>143</v>
      </c>
      <c r="E232" s="214"/>
      <c r="F232" s="214"/>
      <c r="G232" s="214"/>
      <c r="H232" s="214"/>
      <c r="I232" s="214"/>
      <c r="J232" s="214"/>
      <c r="K232" s="214"/>
      <c r="L232" s="214"/>
      <c r="M232" s="214"/>
      <c r="N232" s="228">
        <f>BK232</f>
        <v>0</v>
      </c>
      <c r="O232" s="229"/>
      <c r="P232" s="229"/>
      <c r="Q232" s="229"/>
      <c r="R232" s="207"/>
      <c r="T232" s="208"/>
      <c r="U232" s="204"/>
      <c r="V232" s="204"/>
      <c r="W232" s="209">
        <f>SUM(W233:W241)</f>
        <v>0</v>
      </c>
      <c r="X232" s="204"/>
      <c r="Y232" s="209">
        <f>SUM(Y233:Y241)</f>
        <v>2.3300000000000001</v>
      </c>
      <c r="Z232" s="204"/>
      <c r="AA232" s="210">
        <f>SUM(AA233:AA241)</f>
        <v>6.7720310000000001</v>
      </c>
      <c r="AR232" s="211" t="s">
        <v>118</v>
      </c>
      <c r="AT232" s="212" t="s">
        <v>79</v>
      </c>
      <c r="AU232" s="212" t="s">
        <v>38</v>
      </c>
      <c r="AY232" s="211" t="s">
        <v>169</v>
      </c>
      <c r="BK232" s="213">
        <f>SUM(BK233:BK241)</f>
        <v>0</v>
      </c>
    </row>
    <row r="233" s="1" customFormat="1" ht="25.5" customHeight="1">
      <c r="B233" s="44"/>
      <c r="C233" s="217" t="s">
        <v>507</v>
      </c>
      <c r="D233" s="217" t="s">
        <v>170</v>
      </c>
      <c r="E233" s="218" t="s">
        <v>508</v>
      </c>
      <c r="F233" s="219" t="s">
        <v>509</v>
      </c>
      <c r="G233" s="219"/>
      <c r="H233" s="219"/>
      <c r="I233" s="219"/>
      <c r="J233" s="220" t="s">
        <v>203</v>
      </c>
      <c r="K233" s="221">
        <v>967.43299999999999</v>
      </c>
      <c r="L233" s="222">
        <v>0</v>
      </c>
      <c r="M233" s="223"/>
      <c r="N233" s="224">
        <f>ROUND(L233*K233,1)</f>
        <v>0</v>
      </c>
      <c r="O233" s="224"/>
      <c r="P233" s="224"/>
      <c r="Q233" s="224"/>
      <c r="R233" s="46"/>
      <c r="T233" s="225" t="s">
        <v>22</v>
      </c>
      <c r="U233" s="54" t="s">
        <v>45</v>
      </c>
      <c r="V233" s="45"/>
      <c r="W233" s="226">
        <f>V233*K233</f>
        <v>0</v>
      </c>
      <c r="X233" s="226">
        <v>0</v>
      </c>
      <c r="Y233" s="226">
        <f>X233*K233</f>
        <v>0</v>
      </c>
      <c r="Z233" s="226">
        <v>0.0070000000000000001</v>
      </c>
      <c r="AA233" s="227">
        <f>Z233*K233</f>
        <v>6.7720310000000001</v>
      </c>
      <c r="AR233" s="20" t="s">
        <v>234</v>
      </c>
      <c r="AT233" s="20" t="s">
        <v>170</v>
      </c>
      <c r="AU233" s="20" t="s">
        <v>118</v>
      </c>
      <c r="AY233" s="20" t="s">
        <v>169</v>
      </c>
      <c r="BE233" s="140">
        <f>IF(U233="základní",N233,0)</f>
        <v>0</v>
      </c>
      <c r="BF233" s="140">
        <f>IF(U233="snížená",N233,0)</f>
        <v>0</v>
      </c>
      <c r="BG233" s="140">
        <f>IF(U233="zákl. přenesená",N233,0)</f>
        <v>0</v>
      </c>
      <c r="BH233" s="140">
        <f>IF(U233="sníž. přenesená",N233,0)</f>
        <v>0</v>
      </c>
      <c r="BI233" s="140">
        <f>IF(U233="nulová",N233,0)</f>
        <v>0</v>
      </c>
      <c r="BJ233" s="20" t="s">
        <v>38</v>
      </c>
      <c r="BK233" s="140">
        <f>ROUND(L233*K233,1)</f>
        <v>0</v>
      </c>
      <c r="BL233" s="20" t="s">
        <v>234</v>
      </c>
      <c r="BM233" s="20" t="s">
        <v>510</v>
      </c>
    </row>
    <row r="234" s="1" customFormat="1" ht="16.5" customHeight="1">
      <c r="B234" s="44"/>
      <c r="C234" s="217" t="s">
        <v>511</v>
      </c>
      <c r="D234" s="217" t="s">
        <v>170</v>
      </c>
      <c r="E234" s="218" t="s">
        <v>512</v>
      </c>
      <c r="F234" s="219" t="s">
        <v>513</v>
      </c>
      <c r="G234" s="219"/>
      <c r="H234" s="219"/>
      <c r="I234" s="219"/>
      <c r="J234" s="220" t="s">
        <v>178</v>
      </c>
      <c r="K234" s="221">
        <v>463.19999999999999</v>
      </c>
      <c r="L234" s="222">
        <v>0</v>
      </c>
      <c r="M234" s="223"/>
      <c r="N234" s="224">
        <f>ROUND(L234*K234,1)</f>
        <v>0</v>
      </c>
      <c r="O234" s="224"/>
      <c r="P234" s="224"/>
      <c r="Q234" s="224"/>
      <c r="R234" s="46"/>
      <c r="T234" s="225" t="s">
        <v>22</v>
      </c>
      <c r="U234" s="54" t="s">
        <v>45</v>
      </c>
      <c r="V234" s="45"/>
      <c r="W234" s="226">
        <f>V234*K234</f>
        <v>0</v>
      </c>
      <c r="X234" s="226">
        <v>0</v>
      </c>
      <c r="Y234" s="226">
        <f>X234*K234</f>
        <v>0</v>
      </c>
      <c r="Z234" s="226">
        <v>0</v>
      </c>
      <c r="AA234" s="227">
        <f>Z234*K234</f>
        <v>0</v>
      </c>
      <c r="AR234" s="20" t="s">
        <v>234</v>
      </c>
      <c r="AT234" s="20" t="s">
        <v>170</v>
      </c>
      <c r="AU234" s="20" t="s">
        <v>118</v>
      </c>
      <c r="AY234" s="20" t="s">
        <v>169</v>
      </c>
      <c r="BE234" s="140">
        <f>IF(U234="základní",N234,0)</f>
        <v>0</v>
      </c>
      <c r="BF234" s="140">
        <f>IF(U234="snížená",N234,0)</f>
        <v>0</v>
      </c>
      <c r="BG234" s="140">
        <f>IF(U234="zákl. přenesená",N234,0)</f>
        <v>0</v>
      </c>
      <c r="BH234" s="140">
        <f>IF(U234="sníž. přenesená",N234,0)</f>
        <v>0</v>
      </c>
      <c r="BI234" s="140">
        <f>IF(U234="nulová",N234,0)</f>
        <v>0</v>
      </c>
      <c r="BJ234" s="20" t="s">
        <v>38</v>
      </c>
      <c r="BK234" s="140">
        <f>ROUND(L234*K234,1)</f>
        <v>0</v>
      </c>
      <c r="BL234" s="20" t="s">
        <v>234</v>
      </c>
      <c r="BM234" s="20" t="s">
        <v>514</v>
      </c>
    </row>
    <row r="235" s="1" customFormat="1" ht="25.5" customHeight="1">
      <c r="B235" s="44"/>
      <c r="C235" s="230" t="s">
        <v>515</v>
      </c>
      <c r="D235" s="230" t="s">
        <v>222</v>
      </c>
      <c r="E235" s="231" t="s">
        <v>516</v>
      </c>
      <c r="F235" s="232" t="s">
        <v>517</v>
      </c>
      <c r="G235" s="232"/>
      <c r="H235" s="232"/>
      <c r="I235" s="232"/>
      <c r="J235" s="233" t="s">
        <v>198</v>
      </c>
      <c r="K235" s="234">
        <v>1.742</v>
      </c>
      <c r="L235" s="235">
        <v>0</v>
      </c>
      <c r="M235" s="236"/>
      <c r="N235" s="237">
        <f>ROUND(L235*K235,1)</f>
        <v>0</v>
      </c>
      <c r="O235" s="224"/>
      <c r="P235" s="224"/>
      <c r="Q235" s="224"/>
      <c r="R235" s="46"/>
      <c r="T235" s="225" t="s">
        <v>22</v>
      </c>
      <c r="U235" s="54" t="s">
        <v>45</v>
      </c>
      <c r="V235" s="45"/>
      <c r="W235" s="226">
        <f>V235*K235</f>
        <v>0</v>
      </c>
      <c r="X235" s="226">
        <v>1</v>
      </c>
      <c r="Y235" s="226">
        <f>X235*K235</f>
        <v>1.742</v>
      </c>
      <c r="Z235" s="226">
        <v>0</v>
      </c>
      <c r="AA235" s="227">
        <f>Z235*K235</f>
        <v>0</v>
      </c>
      <c r="AR235" s="20" t="s">
        <v>297</v>
      </c>
      <c r="AT235" s="20" t="s">
        <v>222</v>
      </c>
      <c r="AU235" s="20" t="s">
        <v>118</v>
      </c>
      <c r="AY235" s="20" t="s">
        <v>169</v>
      </c>
      <c r="BE235" s="140">
        <f>IF(U235="základní",N235,0)</f>
        <v>0</v>
      </c>
      <c r="BF235" s="140">
        <f>IF(U235="snížená",N235,0)</f>
        <v>0</v>
      </c>
      <c r="BG235" s="140">
        <f>IF(U235="zákl. přenesená",N235,0)</f>
        <v>0</v>
      </c>
      <c r="BH235" s="140">
        <f>IF(U235="sníž. přenesená",N235,0)</f>
        <v>0</v>
      </c>
      <c r="BI235" s="140">
        <f>IF(U235="nulová",N235,0)</f>
        <v>0</v>
      </c>
      <c r="BJ235" s="20" t="s">
        <v>38</v>
      </c>
      <c r="BK235" s="140">
        <f>ROUND(L235*K235,1)</f>
        <v>0</v>
      </c>
      <c r="BL235" s="20" t="s">
        <v>234</v>
      </c>
      <c r="BM235" s="20" t="s">
        <v>518</v>
      </c>
    </row>
    <row r="236" s="1" customFormat="1" ht="25.5" customHeight="1">
      <c r="B236" s="44"/>
      <c r="C236" s="217" t="s">
        <v>519</v>
      </c>
      <c r="D236" s="217" t="s">
        <v>170</v>
      </c>
      <c r="E236" s="218" t="s">
        <v>520</v>
      </c>
      <c r="F236" s="219" t="s">
        <v>521</v>
      </c>
      <c r="G236" s="219"/>
      <c r="H236" s="219"/>
      <c r="I236" s="219"/>
      <c r="J236" s="220" t="s">
        <v>368</v>
      </c>
      <c r="K236" s="221">
        <v>3</v>
      </c>
      <c r="L236" s="222">
        <v>0</v>
      </c>
      <c r="M236" s="223"/>
      <c r="N236" s="224">
        <f>ROUND(L236*K236,1)</f>
        <v>0</v>
      </c>
      <c r="O236" s="224"/>
      <c r="P236" s="224"/>
      <c r="Q236" s="224"/>
      <c r="R236" s="46"/>
      <c r="T236" s="225" t="s">
        <v>22</v>
      </c>
      <c r="U236" s="54" t="s">
        <v>45</v>
      </c>
      <c r="V236" s="45"/>
      <c r="W236" s="226">
        <f>V236*K236</f>
        <v>0</v>
      </c>
      <c r="X236" s="226">
        <v>0</v>
      </c>
      <c r="Y236" s="226">
        <f>X236*K236</f>
        <v>0</v>
      </c>
      <c r="Z236" s="226">
        <v>0</v>
      </c>
      <c r="AA236" s="227">
        <f>Z236*K236</f>
        <v>0</v>
      </c>
      <c r="AR236" s="20" t="s">
        <v>234</v>
      </c>
      <c r="AT236" s="20" t="s">
        <v>170</v>
      </c>
      <c r="AU236" s="20" t="s">
        <v>118</v>
      </c>
      <c r="AY236" s="20" t="s">
        <v>169</v>
      </c>
      <c r="BE236" s="140">
        <f>IF(U236="základní",N236,0)</f>
        <v>0</v>
      </c>
      <c r="BF236" s="140">
        <f>IF(U236="snížená",N236,0)</f>
        <v>0</v>
      </c>
      <c r="BG236" s="140">
        <f>IF(U236="zákl. přenesená",N236,0)</f>
        <v>0</v>
      </c>
      <c r="BH236" s="140">
        <f>IF(U236="sníž. přenesená",N236,0)</f>
        <v>0</v>
      </c>
      <c r="BI236" s="140">
        <f>IF(U236="nulová",N236,0)</f>
        <v>0</v>
      </c>
      <c r="BJ236" s="20" t="s">
        <v>38</v>
      </c>
      <c r="BK236" s="140">
        <f>ROUND(L236*K236,1)</f>
        <v>0</v>
      </c>
      <c r="BL236" s="20" t="s">
        <v>234</v>
      </c>
      <c r="BM236" s="20" t="s">
        <v>522</v>
      </c>
    </row>
    <row r="237" s="1" customFormat="1" ht="16.5" customHeight="1">
      <c r="B237" s="44"/>
      <c r="C237" s="230" t="s">
        <v>523</v>
      </c>
      <c r="D237" s="230" t="s">
        <v>222</v>
      </c>
      <c r="E237" s="231" t="s">
        <v>524</v>
      </c>
      <c r="F237" s="232" t="s">
        <v>525</v>
      </c>
      <c r="G237" s="232"/>
      <c r="H237" s="232"/>
      <c r="I237" s="232"/>
      <c r="J237" s="233" t="s">
        <v>368</v>
      </c>
      <c r="K237" s="234">
        <v>2</v>
      </c>
      <c r="L237" s="235">
        <v>0</v>
      </c>
      <c r="M237" s="236"/>
      <c r="N237" s="237">
        <f>ROUND(L237*K237,1)</f>
        <v>0</v>
      </c>
      <c r="O237" s="224"/>
      <c r="P237" s="224"/>
      <c r="Q237" s="224"/>
      <c r="R237" s="46"/>
      <c r="T237" s="225" t="s">
        <v>22</v>
      </c>
      <c r="U237" s="54" t="s">
        <v>45</v>
      </c>
      <c r="V237" s="45"/>
      <c r="W237" s="226">
        <f>V237*K237</f>
        <v>0</v>
      </c>
      <c r="X237" s="226">
        <v>0.1176</v>
      </c>
      <c r="Y237" s="226">
        <f>X237*K237</f>
        <v>0.23519999999999999</v>
      </c>
      <c r="Z237" s="226">
        <v>0</v>
      </c>
      <c r="AA237" s="227">
        <f>Z237*K237</f>
        <v>0</v>
      </c>
      <c r="AR237" s="20" t="s">
        <v>297</v>
      </c>
      <c r="AT237" s="20" t="s">
        <v>222</v>
      </c>
      <c r="AU237" s="20" t="s">
        <v>118</v>
      </c>
      <c r="AY237" s="20" t="s">
        <v>169</v>
      </c>
      <c r="BE237" s="140">
        <f>IF(U237="základní",N237,0)</f>
        <v>0</v>
      </c>
      <c r="BF237" s="140">
        <f>IF(U237="snížená",N237,0)</f>
        <v>0</v>
      </c>
      <c r="BG237" s="140">
        <f>IF(U237="zákl. přenesená",N237,0)</f>
        <v>0</v>
      </c>
      <c r="BH237" s="140">
        <f>IF(U237="sníž. přenesená",N237,0)</f>
        <v>0</v>
      </c>
      <c r="BI237" s="140">
        <f>IF(U237="nulová",N237,0)</f>
        <v>0</v>
      </c>
      <c r="BJ237" s="20" t="s">
        <v>38</v>
      </c>
      <c r="BK237" s="140">
        <f>ROUND(L237*K237,1)</f>
        <v>0</v>
      </c>
      <c r="BL237" s="20" t="s">
        <v>234</v>
      </c>
      <c r="BM237" s="20" t="s">
        <v>526</v>
      </c>
    </row>
    <row r="238" s="1" customFormat="1" ht="25.5" customHeight="1">
      <c r="B238" s="44"/>
      <c r="C238" s="230" t="s">
        <v>527</v>
      </c>
      <c r="D238" s="230" t="s">
        <v>222</v>
      </c>
      <c r="E238" s="231" t="s">
        <v>528</v>
      </c>
      <c r="F238" s="232" t="s">
        <v>529</v>
      </c>
      <c r="G238" s="232"/>
      <c r="H238" s="232"/>
      <c r="I238" s="232"/>
      <c r="J238" s="233" t="s">
        <v>368</v>
      </c>
      <c r="K238" s="234">
        <v>1</v>
      </c>
      <c r="L238" s="235">
        <v>0</v>
      </c>
      <c r="M238" s="236"/>
      <c r="N238" s="237">
        <f>ROUND(L238*K238,1)</f>
        <v>0</v>
      </c>
      <c r="O238" s="224"/>
      <c r="P238" s="224"/>
      <c r="Q238" s="224"/>
      <c r="R238" s="46"/>
      <c r="T238" s="225" t="s">
        <v>22</v>
      </c>
      <c r="U238" s="54" t="s">
        <v>45</v>
      </c>
      <c r="V238" s="45"/>
      <c r="W238" s="226">
        <f>V238*K238</f>
        <v>0</v>
      </c>
      <c r="X238" s="226">
        <v>0.1176</v>
      </c>
      <c r="Y238" s="226">
        <f>X238*K238</f>
        <v>0.1176</v>
      </c>
      <c r="Z238" s="226">
        <v>0</v>
      </c>
      <c r="AA238" s="227">
        <f>Z238*K238</f>
        <v>0</v>
      </c>
      <c r="AR238" s="20" t="s">
        <v>297</v>
      </c>
      <c r="AT238" s="20" t="s">
        <v>222</v>
      </c>
      <c r="AU238" s="20" t="s">
        <v>118</v>
      </c>
      <c r="AY238" s="20" t="s">
        <v>169</v>
      </c>
      <c r="BE238" s="140">
        <f>IF(U238="základní",N238,0)</f>
        <v>0</v>
      </c>
      <c r="BF238" s="140">
        <f>IF(U238="snížená",N238,0)</f>
        <v>0</v>
      </c>
      <c r="BG238" s="140">
        <f>IF(U238="zákl. přenesená",N238,0)</f>
        <v>0</v>
      </c>
      <c r="BH238" s="140">
        <f>IF(U238="sníž. přenesená",N238,0)</f>
        <v>0</v>
      </c>
      <c r="BI238" s="140">
        <f>IF(U238="nulová",N238,0)</f>
        <v>0</v>
      </c>
      <c r="BJ238" s="20" t="s">
        <v>38</v>
      </c>
      <c r="BK238" s="140">
        <f>ROUND(L238*K238,1)</f>
        <v>0</v>
      </c>
      <c r="BL238" s="20" t="s">
        <v>234</v>
      </c>
      <c r="BM238" s="20" t="s">
        <v>530</v>
      </c>
    </row>
    <row r="239" s="1" customFormat="1" ht="25.5" customHeight="1">
      <c r="B239" s="44"/>
      <c r="C239" s="217" t="s">
        <v>531</v>
      </c>
      <c r="D239" s="217" t="s">
        <v>170</v>
      </c>
      <c r="E239" s="218" t="s">
        <v>532</v>
      </c>
      <c r="F239" s="219" t="s">
        <v>533</v>
      </c>
      <c r="G239" s="219"/>
      <c r="H239" s="219"/>
      <c r="I239" s="219"/>
      <c r="J239" s="220" t="s">
        <v>368</v>
      </c>
      <c r="K239" s="221">
        <v>2</v>
      </c>
      <c r="L239" s="222">
        <v>0</v>
      </c>
      <c r="M239" s="223"/>
      <c r="N239" s="224">
        <f>ROUND(L239*K239,1)</f>
        <v>0</v>
      </c>
      <c r="O239" s="224"/>
      <c r="P239" s="224"/>
      <c r="Q239" s="224"/>
      <c r="R239" s="46"/>
      <c r="T239" s="225" t="s">
        <v>22</v>
      </c>
      <c r="U239" s="54" t="s">
        <v>45</v>
      </c>
      <c r="V239" s="45"/>
      <c r="W239" s="226">
        <f>V239*K239</f>
        <v>0</v>
      </c>
      <c r="X239" s="226">
        <v>0</v>
      </c>
      <c r="Y239" s="226">
        <f>X239*K239</f>
        <v>0</v>
      </c>
      <c r="Z239" s="226">
        <v>0</v>
      </c>
      <c r="AA239" s="227">
        <f>Z239*K239</f>
        <v>0</v>
      </c>
      <c r="AR239" s="20" t="s">
        <v>234</v>
      </c>
      <c r="AT239" s="20" t="s">
        <v>170</v>
      </c>
      <c r="AU239" s="20" t="s">
        <v>118</v>
      </c>
      <c r="AY239" s="20" t="s">
        <v>169</v>
      </c>
      <c r="BE239" s="140">
        <f>IF(U239="základní",N239,0)</f>
        <v>0</v>
      </c>
      <c r="BF239" s="140">
        <f>IF(U239="snížená",N239,0)</f>
        <v>0</v>
      </c>
      <c r="BG239" s="140">
        <f>IF(U239="zákl. přenesená",N239,0)</f>
        <v>0</v>
      </c>
      <c r="BH239" s="140">
        <f>IF(U239="sníž. přenesená",N239,0)</f>
        <v>0</v>
      </c>
      <c r="BI239" s="140">
        <f>IF(U239="nulová",N239,0)</f>
        <v>0</v>
      </c>
      <c r="BJ239" s="20" t="s">
        <v>38</v>
      </c>
      <c r="BK239" s="140">
        <f>ROUND(L239*K239,1)</f>
        <v>0</v>
      </c>
      <c r="BL239" s="20" t="s">
        <v>234</v>
      </c>
      <c r="BM239" s="20" t="s">
        <v>534</v>
      </c>
    </row>
    <row r="240" s="1" customFormat="1" ht="25.5" customHeight="1">
      <c r="B240" s="44"/>
      <c r="C240" s="230" t="s">
        <v>535</v>
      </c>
      <c r="D240" s="230" t="s">
        <v>222</v>
      </c>
      <c r="E240" s="231" t="s">
        <v>536</v>
      </c>
      <c r="F240" s="232" t="s">
        <v>537</v>
      </c>
      <c r="G240" s="232"/>
      <c r="H240" s="232"/>
      <c r="I240" s="232"/>
      <c r="J240" s="233" t="s">
        <v>368</v>
      </c>
      <c r="K240" s="234">
        <v>2</v>
      </c>
      <c r="L240" s="235">
        <v>0</v>
      </c>
      <c r="M240" s="236"/>
      <c r="N240" s="237">
        <f>ROUND(L240*K240,1)</f>
        <v>0</v>
      </c>
      <c r="O240" s="224"/>
      <c r="P240" s="224"/>
      <c r="Q240" s="224"/>
      <c r="R240" s="46"/>
      <c r="T240" s="225" t="s">
        <v>22</v>
      </c>
      <c r="U240" s="54" t="s">
        <v>45</v>
      </c>
      <c r="V240" s="45"/>
      <c r="W240" s="226">
        <f>V240*K240</f>
        <v>0</v>
      </c>
      <c r="X240" s="226">
        <v>0.1176</v>
      </c>
      <c r="Y240" s="226">
        <f>X240*K240</f>
        <v>0.23519999999999999</v>
      </c>
      <c r="Z240" s="226">
        <v>0</v>
      </c>
      <c r="AA240" s="227">
        <f>Z240*K240</f>
        <v>0</v>
      </c>
      <c r="AR240" s="20" t="s">
        <v>297</v>
      </c>
      <c r="AT240" s="20" t="s">
        <v>222</v>
      </c>
      <c r="AU240" s="20" t="s">
        <v>118</v>
      </c>
      <c r="AY240" s="20" t="s">
        <v>169</v>
      </c>
      <c r="BE240" s="140">
        <f>IF(U240="základní",N240,0)</f>
        <v>0</v>
      </c>
      <c r="BF240" s="140">
        <f>IF(U240="snížená",N240,0)</f>
        <v>0</v>
      </c>
      <c r="BG240" s="140">
        <f>IF(U240="zákl. přenesená",N240,0)</f>
        <v>0</v>
      </c>
      <c r="BH240" s="140">
        <f>IF(U240="sníž. přenesená",N240,0)</f>
        <v>0</v>
      </c>
      <c r="BI240" s="140">
        <f>IF(U240="nulová",N240,0)</f>
        <v>0</v>
      </c>
      <c r="BJ240" s="20" t="s">
        <v>38</v>
      </c>
      <c r="BK240" s="140">
        <f>ROUND(L240*K240,1)</f>
        <v>0</v>
      </c>
      <c r="BL240" s="20" t="s">
        <v>234</v>
      </c>
      <c r="BM240" s="20" t="s">
        <v>538</v>
      </c>
    </row>
    <row r="241" s="1" customFormat="1" ht="25.5" customHeight="1">
      <c r="B241" s="44"/>
      <c r="C241" s="217" t="s">
        <v>539</v>
      </c>
      <c r="D241" s="217" t="s">
        <v>170</v>
      </c>
      <c r="E241" s="218" t="s">
        <v>540</v>
      </c>
      <c r="F241" s="219" t="s">
        <v>541</v>
      </c>
      <c r="G241" s="219"/>
      <c r="H241" s="219"/>
      <c r="I241" s="219"/>
      <c r="J241" s="220" t="s">
        <v>425</v>
      </c>
      <c r="K241" s="240">
        <v>0</v>
      </c>
      <c r="L241" s="222">
        <v>0</v>
      </c>
      <c r="M241" s="223"/>
      <c r="N241" s="224">
        <f>ROUND(L241*K241,1)</f>
        <v>0</v>
      </c>
      <c r="O241" s="224"/>
      <c r="P241" s="224"/>
      <c r="Q241" s="224"/>
      <c r="R241" s="46"/>
      <c r="T241" s="225" t="s">
        <v>22</v>
      </c>
      <c r="U241" s="54" t="s">
        <v>45</v>
      </c>
      <c r="V241" s="45"/>
      <c r="W241" s="226">
        <f>V241*K241</f>
        <v>0</v>
      </c>
      <c r="X241" s="226">
        <v>0</v>
      </c>
      <c r="Y241" s="226">
        <f>X241*K241</f>
        <v>0</v>
      </c>
      <c r="Z241" s="226">
        <v>0</v>
      </c>
      <c r="AA241" s="227">
        <f>Z241*K241</f>
        <v>0</v>
      </c>
      <c r="AR241" s="20" t="s">
        <v>234</v>
      </c>
      <c r="AT241" s="20" t="s">
        <v>170</v>
      </c>
      <c r="AU241" s="20" t="s">
        <v>118</v>
      </c>
      <c r="AY241" s="20" t="s">
        <v>169</v>
      </c>
      <c r="BE241" s="140">
        <f>IF(U241="základní",N241,0)</f>
        <v>0</v>
      </c>
      <c r="BF241" s="140">
        <f>IF(U241="snížená",N241,0)</f>
        <v>0</v>
      </c>
      <c r="BG241" s="140">
        <f>IF(U241="zákl. přenesená",N241,0)</f>
        <v>0</v>
      </c>
      <c r="BH241" s="140">
        <f>IF(U241="sníž. přenesená",N241,0)</f>
        <v>0</v>
      </c>
      <c r="BI241" s="140">
        <f>IF(U241="nulová",N241,0)</f>
        <v>0</v>
      </c>
      <c r="BJ241" s="20" t="s">
        <v>38</v>
      </c>
      <c r="BK241" s="140">
        <f>ROUND(L241*K241,1)</f>
        <v>0</v>
      </c>
      <c r="BL241" s="20" t="s">
        <v>234</v>
      </c>
      <c r="BM241" s="20" t="s">
        <v>542</v>
      </c>
    </row>
    <row r="242" s="9" customFormat="1" ht="29.88" customHeight="1">
      <c r="B242" s="203"/>
      <c r="C242" s="204"/>
      <c r="D242" s="214" t="s">
        <v>144</v>
      </c>
      <c r="E242" s="214"/>
      <c r="F242" s="214"/>
      <c r="G242" s="214"/>
      <c r="H242" s="214"/>
      <c r="I242" s="214"/>
      <c r="J242" s="214"/>
      <c r="K242" s="214"/>
      <c r="L242" s="214"/>
      <c r="M242" s="214"/>
      <c r="N242" s="228">
        <f>BK242</f>
        <v>0</v>
      </c>
      <c r="O242" s="229"/>
      <c r="P242" s="229"/>
      <c r="Q242" s="229"/>
      <c r="R242" s="207"/>
      <c r="T242" s="208"/>
      <c r="U242" s="204"/>
      <c r="V242" s="204"/>
      <c r="W242" s="209">
        <f>SUM(W243:W244)</f>
        <v>0</v>
      </c>
      <c r="X242" s="204"/>
      <c r="Y242" s="209">
        <f>SUM(Y243:Y244)</f>
        <v>0.30085354239999995</v>
      </c>
      <c r="Z242" s="204"/>
      <c r="AA242" s="210">
        <f>SUM(AA243:AA244)</f>
        <v>0</v>
      </c>
      <c r="AR242" s="211" t="s">
        <v>118</v>
      </c>
      <c r="AT242" s="212" t="s">
        <v>79</v>
      </c>
      <c r="AU242" s="212" t="s">
        <v>38</v>
      </c>
      <c r="AY242" s="211" t="s">
        <v>169</v>
      </c>
      <c r="BK242" s="213">
        <f>SUM(BK243:BK244)</f>
        <v>0</v>
      </c>
    </row>
    <row r="243" s="1" customFormat="1" ht="38.25" customHeight="1">
      <c r="B243" s="44"/>
      <c r="C243" s="217" t="s">
        <v>543</v>
      </c>
      <c r="D243" s="217" t="s">
        <v>170</v>
      </c>
      <c r="E243" s="218" t="s">
        <v>544</v>
      </c>
      <c r="F243" s="219" t="s">
        <v>545</v>
      </c>
      <c r="G243" s="219"/>
      <c r="H243" s="219"/>
      <c r="I243" s="219"/>
      <c r="J243" s="220" t="s">
        <v>203</v>
      </c>
      <c r="K243" s="221">
        <v>347.88799999999998</v>
      </c>
      <c r="L243" s="222">
        <v>0</v>
      </c>
      <c r="M243" s="223"/>
      <c r="N243" s="224">
        <f>ROUND(L243*K243,1)</f>
        <v>0</v>
      </c>
      <c r="O243" s="224"/>
      <c r="P243" s="224"/>
      <c r="Q243" s="224"/>
      <c r="R243" s="46"/>
      <c r="T243" s="225" t="s">
        <v>22</v>
      </c>
      <c r="U243" s="54" t="s">
        <v>45</v>
      </c>
      <c r="V243" s="45"/>
      <c r="W243" s="226">
        <f>V243*K243</f>
        <v>0</v>
      </c>
      <c r="X243" s="226">
        <v>0.00013999999999999999</v>
      </c>
      <c r="Y243" s="226">
        <f>X243*K243</f>
        <v>0.048704319999999995</v>
      </c>
      <c r="Z243" s="226">
        <v>0</v>
      </c>
      <c r="AA243" s="227">
        <f>Z243*K243</f>
        <v>0</v>
      </c>
      <c r="AR243" s="20" t="s">
        <v>234</v>
      </c>
      <c r="AT243" s="20" t="s">
        <v>170</v>
      </c>
      <c r="AU243" s="20" t="s">
        <v>118</v>
      </c>
      <c r="AY243" s="20" t="s">
        <v>169</v>
      </c>
      <c r="BE243" s="140">
        <f>IF(U243="základní",N243,0)</f>
        <v>0</v>
      </c>
      <c r="BF243" s="140">
        <f>IF(U243="snížená",N243,0)</f>
        <v>0</v>
      </c>
      <c r="BG243" s="140">
        <f>IF(U243="zákl. přenesená",N243,0)</f>
        <v>0</v>
      </c>
      <c r="BH243" s="140">
        <f>IF(U243="sníž. přenesená",N243,0)</f>
        <v>0</v>
      </c>
      <c r="BI243" s="140">
        <f>IF(U243="nulová",N243,0)</f>
        <v>0</v>
      </c>
      <c r="BJ243" s="20" t="s">
        <v>38</v>
      </c>
      <c r="BK243" s="140">
        <f>ROUND(L243*K243,1)</f>
        <v>0</v>
      </c>
      <c r="BL243" s="20" t="s">
        <v>234</v>
      </c>
      <c r="BM243" s="20" t="s">
        <v>546</v>
      </c>
    </row>
    <row r="244" s="1" customFormat="1" ht="25.5" customHeight="1">
      <c r="B244" s="44"/>
      <c r="C244" s="217" t="s">
        <v>547</v>
      </c>
      <c r="D244" s="217" t="s">
        <v>170</v>
      </c>
      <c r="E244" s="218" t="s">
        <v>548</v>
      </c>
      <c r="F244" s="219" t="s">
        <v>549</v>
      </c>
      <c r="G244" s="219"/>
      <c r="H244" s="219"/>
      <c r="I244" s="219"/>
      <c r="J244" s="220" t="s">
        <v>203</v>
      </c>
      <c r="K244" s="221">
        <v>347.88799999999998</v>
      </c>
      <c r="L244" s="222">
        <v>0</v>
      </c>
      <c r="M244" s="223"/>
      <c r="N244" s="224">
        <f>ROUND(L244*K244,1)</f>
        <v>0</v>
      </c>
      <c r="O244" s="224"/>
      <c r="P244" s="224"/>
      <c r="Q244" s="224"/>
      <c r="R244" s="46"/>
      <c r="T244" s="225" t="s">
        <v>22</v>
      </c>
      <c r="U244" s="54" t="s">
        <v>45</v>
      </c>
      <c r="V244" s="45"/>
      <c r="W244" s="226">
        <f>V244*K244</f>
        <v>0</v>
      </c>
      <c r="X244" s="226">
        <v>0.00072480000000000005</v>
      </c>
      <c r="Y244" s="226">
        <f>X244*K244</f>
        <v>0.25214922239999998</v>
      </c>
      <c r="Z244" s="226">
        <v>0</v>
      </c>
      <c r="AA244" s="227">
        <f>Z244*K244</f>
        <v>0</v>
      </c>
      <c r="AR244" s="20" t="s">
        <v>234</v>
      </c>
      <c r="AT244" s="20" t="s">
        <v>170</v>
      </c>
      <c r="AU244" s="20" t="s">
        <v>118</v>
      </c>
      <c r="AY244" s="20" t="s">
        <v>169</v>
      </c>
      <c r="BE244" s="140">
        <f>IF(U244="základní",N244,0)</f>
        <v>0</v>
      </c>
      <c r="BF244" s="140">
        <f>IF(U244="snížená",N244,0)</f>
        <v>0</v>
      </c>
      <c r="BG244" s="140">
        <f>IF(U244="zákl. přenesená",N244,0)</f>
        <v>0</v>
      </c>
      <c r="BH244" s="140">
        <f>IF(U244="sníž. přenesená",N244,0)</f>
        <v>0</v>
      </c>
      <c r="BI244" s="140">
        <f>IF(U244="nulová",N244,0)</f>
        <v>0</v>
      </c>
      <c r="BJ244" s="20" t="s">
        <v>38</v>
      </c>
      <c r="BK244" s="140">
        <f>ROUND(L244*K244,1)</f>
        <v>0</v>
      </c>
      <c r="BL244" s="20" t="s">
        <v>234</v>
      </c>
      <c r="BM244" s="20" t="s">
        <v>550</v>
      </c>
    </row>
    <row r="245" s="9" customFormat="1" ht="29.88" customHeight="1">
      <c r="B245" s="203"/>
      <c r="C245" s="204"/>
      <c r="D245" s="214" t="s">
        <v>145</v>
      </c>
      <c r="E245" s="214"/>
      <c r="F245" s="214"/>
      <c r="G245" s="214"/>
      <c r="H245" s="214"/>
      <c r="I245" s="214"/>
      <c r="J245" s="214"/>
      <c r="K245" s="214"/>
      <c r="L245" s="214"/>
      <c r="M245" s="214"/>
      <c r="N245" s="228">
        <f>BK245</f>
        <v>0</v>
      </c>
      <c r="O245" s="229"/>
      <c r="P245" s="229"/>
      <c r="Q245" s="229"/>
      <c r="R245" s="207"/>
      <c r="T245" s="208"/>
      <c r="U245" s="204"/>
      <c r="V245" s="204"/>
      <c r="W245" s="209">
        <f>W246</f>
        <v>0</v>
      </c>
      <c r="X245" s="204"/>
      <c r="Y245" s="209">
        <f>Y246</f>
        <v>0.20507779999999998</v>
      </c>
      <c r="Z245" s="204"/>
      <c r="AA245" s="210">
        <f>AA246</f>
        <v>0</v>
      </c>
      <c r="AR245" s="211" t="s">
        <v>118</v>
      </c>
      <c r="AT245" s="212" t="s">
        <v>79</v>
      </c>
      <c r="AU245" s="212" t="s">
        <v>38</v>
      </c>
      <c r="AY245" s="211" t="s">
        <v>169</v>
      </c>
      <c r="BK245" s="213">
        <f>BK246</f>
        <v>0</v>
      </c>
    </row>
    <row r="246" s="1" customFormat="1" ht="25.5" customHeight="1">
      <c r="B246" s="44"/>
      <c r="C246" s="217" t="s">
        <v>551</v>
      </c>
      <c r="D246" s="217" t="s">
        <v>170</v>
      </c>
      <c r="E246" s="218" t="s">
        <v>552</v>
      </c>
      <c r="F246" s="219" t="s">
        <v>553</v>
      </c>
      <c r="G246" s="219"/>
      <c r="H246" s="219"/>
      <c r="I246" s="219"/>
      <c r="J246" s="220" t="s">
        <v>203</v>
      </c>
      <c r="K246" s="221">
        <v>1025.3889999999999</v>
      </c>
      <c r="L246" s="222">
        <v>0</v>
      </c>
      <c r="M246" s="223"/>
      <c r="N246" s="224">
        <f>ROUND(L246*K246,1)</f>
        <v>0</v>
      </c>
      <c r="O246" s="224"/>
      <c r="P246" s="224"/>
      <c r="Q246" s="224"/>
      <c r="R246" s="46"/>
      <c r="T246" s="225" t="s">
        <v>22</v>
      </c>
      <c r="U246" s="54" t="s">
        <v>45</v>
      </c>
      <c r="V246" s="45"/>
      <c r="W246" s="226">
        <f>V246*K246</f>
        <v>0</v>
      </c>
      <c r="X246" s="226">
        <v>0.00020000000000000001</v>
      </c>
      <c r="Y246" s="226">
        <f>X246*K246</f>
        <v>0.20507779999999998</v>
      </c>
      <c r="Z246" s="226">
        <v>0</v>
      </c>
      <c r="AA246" s="227">
        <f>Z246*K246</f>
        <v>0</v>
      </c>
      <c r="AR246" s="20" t="s">
        <v>234</v>
      </c>
      <c r="AT246" s="20" t="s">
        <v>170</v>
      </c>
      <c r="AU246" s="20" t="s">
        <v>118</v>
      </c>
      <c r="AY246" s="20" t="s">
        <v>169</v>
      </c>
      <c r="BE246" s="140">
        <f>IF(U246="základní",N246,0)</f>
        <v>0</v>
      </c>
      <c r="BF246" s="140">
        <f>IF(U246="snížená",N246,0)</f>
        <v>0</v>
      </c>
      <c r="BG246" s="140">
        <f>IF(U246="zákl. přenesená",N246,0)</f>
        <v>0</v>
      </c>
      <c r="BH246" s="140">
        <f>IF(U246="sníž. přenesená",N246,0)</f>
        <v>0</v>
      </c>
      <c r="BI246" s="140">
        <f>IF(U246="nulová",N246,0)</f>
        <v>0</v>
      </c>
      <c r="BJ246" s="20" t="s">
        <v>38</v>
      </c>
      <c r="BK246" s="140">
        <f>ROUND(L246*K246,1)</f>
        <v>0</v>
      </c>
      <c r="BL246" s="20" t="s">
        <v>234</v>
      </c>
      <c r="BM246" s="20" t="s">
        <v>554</v>
      </c>
    </row>
    <row r="247" s="1" customFormat="1" ht="49.92" customHeight="1">
      <c r="B247" s="44"/>
      <c r="C247" s="45"/>
      <c r="D247" s="205" t="s">
        <v>555</v>
      </c>
      <c r="E247" s="45"/>
      <c r="F247" s="45"/>
      <c r="G247" s="45"/>
      <c r="H247" s="45"/>
      <c r="I247" s="45"/>
      <c r="J247" s="45"/>
      <c r="K247" s="45"/>
      <c r="L247" s="45"/>
      <c r="M247" s="45"/>
      <c r="N247" s="238">
        <f>BK247</f>
        <v>0</v>
      </c>
      <c r="O247" s="239"/>
      <c r="P247" s="239"/>
      <c r="Q247" s="239"/>
      <c r="R247" s="46"/>
      <c r="T247" s="191"/>
      <c r="U247" s="70"/>
      <c r="V247" s="70"/>
      <c r="W247" s="70"/>
      <c r="X247" s="70"/>
      <c r="Y247" s="70"/>
      <c r="Z247" s="70"/>
      <c r="AA247" s="72"/>
      <c r="AT247" s="20" t="s">
        <v>79</v>
      </c>
      <c r="AU247" s="20" t="s">
        <v>80</v>
      </c>
      <c r="AY247" s="20" t="s">
        <v>556</v>
      </c>
      <c r="BK247" s="140">
        <v>0</v>
      </c>
    </row>
    <row r="248" s="1" customFormat="1" ht="6.96" customHeight="1">
      <c r="B248" s="73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5"/>
    </row>
  </sheetData>
  <sheetProtection sheet="1" formatColumns="0" formatRows="0" objects="1" scenarios="1" spinCount="10" saltValue="QcBdgBlzqs6l+tuJJ7th2VlonPeNfOVJNKsRo9BMMz6PY825cYsXWHz/HfQC0E04SF4NcGYOhNprOb95A+PohA==" hashValue="2atL4Z3/wsA6T1PNlZT5AqD0CwEPBwRSb/0QfLbS/uqE3gcS3jyl9ejssmJ+j7NWCcrCos4p/lv04bL3ezhJDw==" algorithmName="SHA-512" password="CC35"/>
  <mergeCells count="38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3:I243"/>
    <mergeCell ref="L243:M243"/>
    <mergeCell ref="N243:Q243"/>
    <mergeCell ref="F244:I244"/>
    <mergeCell ref="L244:M244"/>
    <mergeCell ref="N244:Q244"/>
    <mergeCell ref="F246:I246"/>
    <mergeCell ref="L246:M246"/>
    <mergeCell ref="N246:Q246"/>
    <mergeCell ref="N133:Q133"/>
    <mergeCell ref="N134:Q134"/>
    <mergeCell ref="N135:Q135"/>
    <mergeCell ref="N143:Q143"/>
    <mergeCell ref="N147:Q147"/>
    <mergeCell ref="N153:Q153"/>
    <mergeCell ref="N159:Q159"/>
    <mergeCell ref="N166:Q166"/>
    <mergeCell ref="N179:Q179"/>
    <mergeCell ref="N193:Q193"/>
    <mergeCell ref="N196:Q196"/>
    <mergeCell ref="N198:Q198"/>
    <mergeCell ref="N199:Q199"/>
    <mergeCell ref="N202:Q202"/>
    <mergeCell ref="N210:Q210"/>
    <mergeCell ref="N225:Q225"/>
    <mergeCell ref="N232:Q232"/>
    <mergeCell ref="N242:Q242"/>
    <mergeCell ref="N245:Q245"/>
    <mergeCell ref="N247:Q247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113</v>
      </c>
      <c r="G1" s="13"/>
      <c r="H1" s="152" t="s">
        <v>114</v>
      </c>
      <c r="I1" s="152"/>
      <c r="J1" s="152"/>
      <c r="K1" s="152"/>
      <c r="L1" s="13" t="s">
        <v>115</v>
      </c>
      <c r="M1" s="11"/>
      <c r="N1" s="11"/>
      <c r="O1" s="12" t="s">
        <v>116</v>
      </c>
      <c r="P1" s="11"/>
      <c r="Q1" s="11"/>
      <c r="R1" s="11"/>
      <c r="S1" s="13" t="s">
        <v>117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91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118</v>
      </c>
    </row>
    <row r="4" ht="36.96" customHeight="1">
      <c r="B4" s="24"/>
      <c r="C4" s="25" t="s">
        <v>119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Rekonstrukce skladu cibule, k.ú. Bartošovice, p.č. 2348/1 a 2349/1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120</v>
      </c>
      <c r="E7" s="45"/>
      <c r="F7" s="34" t="s">
        <v>557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17. 5. 2018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22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30</v>
      </c>
      <c r="F12" s="45"/>
      <c r="G12" s="45"/>
      <c r="H12" s="45"/>
      <c r="I12" s="45"/>
      <c r="J12" s="45"/>
      <c r="K12" s="45"/>
      <c r="L12" s="45"/>
      <c r="M12" s="36" t="s">
        <v>31</v>
      </c>
      <c r="N12" s="45"/>
      <c r="O12" s="31" t="s">
        <v>22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32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">
        <v>22</v>
      </c>
      <c r="P14" s="31"/>
      <c r="Q14" s="45"/>
      <c r="R14" s="46"/>
    </row>
    <row r="15" s="1" customFormat="1" ht="18" customHeight="1">
      <c r="B15" s="44"/>
      <c r="C15" s="45"/>
      <c r="D15" s="45"/>
      <c r="E15" s="37" t="s">
        <v>558</v>
      </c>
      <c r="F15" s="155"/>
      <c r="G15" s="155"/>
      <c r="H15" s="155"/>
      <c r="I15" s="155"/>
      <c r="J15" s="155"/>
      <c r="K15" s="155"/>
      <c r="L15" s="155"/>
      <c r="M15" s="36" t="s">
        <v>31</v>
      </c>
      <c r="N15" s="45"/>
      <c r="O15" s="37" t="s">
        <v>22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34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35</v>
      </c>
      <c r="P17" s="31"/>
      <c r="Q17" s="45"/>
      <c r="R17" s="46"/>
    </row>
    <row r="18" s="1" customFormat="1" ht="18" customHeight="1">
      <c r="B18" s="44"/>
      <c r="C18" s="45"/>
      <c r="D18" s="45"/>
      <c r="E18" s="31" t="s">
        <v>36</v>
      </c>
      <c r="F18" s="45"/>
      <c r="G18" s="45"/>
      <c r="H18" s="45"/>
      <c r="I18" s="45"/>
      <c r="J18" s="45"/>
      <c r="K18" s="45"/>
      <c r="L18" s="45"/>
      <c r="M18" s="36" t="s">
        <v>31</v>
      </c>
      <c r="N18" s="45"/>
      <c r="O18" s="31" t="s">
        <v>22</v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31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122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107</v>
      </c>
      <c r="E28" s="45"/>
      <c r="F28" s="45"/>
      <c r="G28" s="45"/>
      <c r="H28" s="45"/>
      <c r="I28" s="45"/>
      <c r="J28" s="45"/>
      <c r="K28" s="45"/>
      <c r="L28" s="45"/>
      <c r="M28" s="43">
        <f>N95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43</v>
      </c>
      <c r="E30" s="45"/>
      <c r="F30" s="45"/>
      <c r="G30" s="45"/>
      <c r="H30" s="45"/>
      <c r="I30" s="45"/>
      <c r="J30" s="45"/>
      <c r="K30" s="45"/>
      <c r="L30" s="45"/>
      <c r="M30" s="158">
        <f>ROUND(M27+M28,0)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44</v>
      </c>
      <c r="E32" s="52" t="s">
        <v>45</v>
      </c>
      <c r="F32" s="53">
        <v>0.20999999999999999</v>
      </c>
      <c r="G32" s="159" t="s">
        <v>46</v>
      </c>
      <c r="H32" s="160">
        <f>(SUM(BE95:BE102)+SUM(BE120:BE148))</f>
        <v>0</v>
      </c>
      <c r="I32" s="45"/>
      <c r="J32" s="45"/>
      <c r="K32" s="45"/>
      <c r="L32" s="45"/>
      <c r="M32" s="160">
        <f>ROUND((SUM(BE95:BE102)+SUM(BE120:BE148)), 0)*F32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47</v>
      </c>
      <c r="F33" s="53">
        <v>0.14999999999999999</v>
      </c>
      <c r="G33" s="159" t="s">
        <v>46</v>
      </c>
      <c r="H33" s="160">
        <f>(SUM(BF95:BF102)+SUM(BF120:BF148))</f>
        <v>0</v>
      </c>
      <c r="I33" s="45"/>
      <c r="J33" s="45"/>
      <c r="K33" s="45"/>
      <c r="L33" s="45"/>
      <c r="M33" s="160">
        <f>ROUND((SUM(BF95:BF102)+SUM(BF120:BF148)), 0)*F33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48</v>
      </c>
      <c r="F34" s="53">
        <v>0.20999999999999999</v>
      </c>
      <c r="G34" s="159" t="s">
        <v>46</v>
      </c>
      <c r="H34" s="160">
        <f>(SUM(BG95:BG102)+SUM(BG120:BG148))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49</v>
      </c>
      <c r="F35" s="53">
        <v>0.14999999999999999</v>
      </c>
      <c r="G35" s="159" t="s">
        <v>46</v>
      </c>
      <c r="H35" s="160">
        <f>(SUM(BH95:BH102)+SUM(BH120:BH148))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50</v>
      </c>
      <c r="F36" s="53">
        <v>0</v>
      </c>
      <c r="G36" s="159" t="s">
        <v>46</v>
      </c>
      <c r="H36" s="160">
        <f>(SUM(BI95:BI102)+SUM(BI120:BI148))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51</v>
      </c>
      <c r="E38" s="101"/>
      <c r="F38" s="101"/>
      <c r="G38" s="162" t="s">
        <v>52</v>
      </c>
      <c r="H38" s="163" t="s">
        <v>53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54</v>
      </c>
      <c r="E50" s="65"/>
      <c r="F50" s="65"/>
      <c r="G50" s="65"/>
      <c r="H50" s="66"/>
      <c r="I50" s="45"/>
      <c r="J50" s="64" t="s">
        <v>55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56</v>
      </c>
      <c r="E59" s="70"/>
      <c r="F59" s="70"/>
      <c r="G59" s="71" t="s">
        <v>57</v>
      </c>
      <c r="H59" s="72"/>
      <c r="I59" s="45"/>
      <c r="J59" s="69" t="s">
        <v>56</v>
      </c>
      <c r="K59" s="70"/>
      <c r="L59" s="70"/>
      <c r="M59" s="70"/>
      <c r="N59" s="71" t="s">
        <v>57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58</v>
      </c>
      <c r="E61" s="65"/>
      <c r="F61" s="65"/>
      <c r="G61" s="65"/>
      <c r="H61" s="66"/>
      <c r="I61" s="45"/>
      <c r="J61" s="64" t="s">
        <v>59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56</v>
      </c>
      <c r="E70" s="70"/>
      <c r="F70" s="70"/>
      <c r="G70" s="71" t="s">
        <v>57</v>
      </c>
      <c r="H70" s="72"/>
      <c r="I70" s="45"/>
      <c r="J70" s="69" t="s">
        <v>56</v>
      </c>
      <c r="K70" s="70"/>
      <c r="L70" s="70"/>
      <c r="M70" s="70"/>
      <c r="N70" s="71" t="s">
        <v>57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Rekonstrukce skladu cibule, k.ú. Bartošovice, p.č. 2348/1 a 2349/1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120</v>
      </c>
      <c r="D79" s="45"/>
      <c r="E79" s="45"/>
      <c r="F79" s="85" t="str">
        <f>F7</f>
        <v>02 - Ocelová konstrukce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17. 5. 2018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>Ing. Petr Klečka</v>
      </c>
      <c r="G83" s="45"/>
      <c r="H83" s="45"/>
      <c r="I83" s="45"/>
      <c r="J83" s="45"/>
      <c r="K83" s="36" t="s">
        <v>34</v>
      </c>
      <c r="L83" s="45"/>
      <c r="M83" s="31" t="str">
        <f>E18</f>
        <v>PROJECT WORK,s.r.o.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32</v>
      </c>
      <c r="D84" s="45"/>
      <c r="E84" s="45"/>
      <c r="F84" s="31" t="str">
        <f>IF(E15="","",E15)</f>
        <v>dle výběrového řízení</v>
      </c>
      <c r="G84" s="45"/>
      <c r="H84" s="45"/>
      <c r="I84" s="45"/>
      <c r="J84" s="45"/>
      <c r="K84" s="36" t="s">
        <v>39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124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125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126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N120</f>
        <v>0</v>
      </c>
      <c r="O88" s="172"/>
      <c r="P88" s="172"/>
      <c r="Q88" s="172"/>
      <c r="R88" s="46"/>
      <c r="T88" s="169"/>
      <c r="U88" s="169"/>
      <c r="AU88" s="20" t="s">
        <v>127</v>
      </c>
    </row>
    <row r="89" s="6" customFormat="1" ht="24.96" customHeight="1">
      <c r="B89" s="173"/>
      <c r="C89" s="174"/>
      <c r="D89" s="175" t="s">
        <v>559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N121</f>
        <v>0</v>
      </c>
      <c r="O89" s="174"/>
      <c r="P89" s="174"/>
      <c r="Q89" s="174"/>
      <c r="R89" s="177"/>
      <c r="T89" s="178"/>
      <c r="U89" s="178"/>
    </row>
    <row r="90" s="6" customFormat="1" ht="24.96" customHeight="1">
      <c r="B90" s="173"/>
      <c r="C90" s="174"/>
      <c r="D90" s="175" t="s">
        <v>560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6">
        <f>N130</f>
        <v>0</v>
      </c>
      <c r="O90" s="174"/>
      <c r="P90" s="174"/>
      <c r="Q90" s="174"/>
      <c r="R90" s="177"/>
      <c r="T90" s="178"/>
      <c r="U90" s="178"/>
    </row>
    <row r="91" s="6" customFormat="1" ht="24.96" customHeight="1">
      <c r="B91" s="173"/>
      <c r="C91" s="174"/>
      <c r="D91" s="175" t="s">
        <v>561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6">
        <f>N133</f>
        <v>0</v>
      </c>
      <c r="O91" s="174"/>
      <c r="P91" s="174"/>
      <c r="Q91" s="174"/>
      <c r="R91" s="177"/>
      <c r="T91" s="178"/>
      <c r="U91" s="178"/>
    </row>
    <row r="92" s="6" customFormat="1" ht="24.96" customHeight="1">
      <c r="B92" s="173"/>
      <c r="C92" s="174"/>
      <c r="D92" s="175" t="s">
        <v>562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6">
        <f>N138</f>
        <v>0</v>
      </c>
      <c r="O92" s="174"/>
      <c r="P92" s="174"/>
      <c r="Q92" s="174"/>
      <c r="R92" s="177"/>
      <c r="T92" s="178"/>
      <c r="U92" s="178"/>
    </row>
    <row r="93" s="6" customFormat="1" ht="24.96" customHeight="1">
      <c r="B93" s="173"/>
      <c r="C93" s="174"/>
      <c r="D93" s="175" t="s">
        <v>563</v>
      </c>
      <c r="E93" s="174"/>
      <c r="F93" s="174"/>
      <c r="G93" s="174"/>
      <c r="H93" s="174"/>
      <c r="I93" s="174"/>
      <c r="J93" s="174"/>
      <c r="K93" s="174"/>
      <c r="L93" s="174"/>
      <c r="M93" s="174"/>
      <c r="N93" s="176">
        <f>N140</f>
        <v>0</v>
      </c>
      <c r="O93" s="174"/>
      <c r="P93" s="174"/>
      <c r="Q93" s="174"/>
      <c r="R93" s="177"/>
      <c r="T93" s="178"/>
      <c r="U93" s="178"/>
    </row>
    <row r="94" s="1" customFormat="1" ht="21.84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6"/>
      <c r="T94" s="169"/>
      <c r="U94" s="169"/>
    </row>
    <row r="95" s="1" customFormat="1" ht="29.28" customHeight="1">
      <c r="B95" s="44"/>
      <c r="C95" s="171" t="s">
        <v>146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172">
        <f>ROUND(N96+N97+N98+N99+N100+N101,0)</f>
        <v>0</v>
      </c>
      <c r="O95" s="183"/>
      <c r="P95" s="183"/>
      <c r="Q95" s="183"/>
      <c r="R95" s="46"/>
      <c r="T95" s="184"/>
      <c r="U95" s="185" t="s">
        <v>44</v>
      </c>
    </row>
    <row r="96" s="1" customFormat="1" ht="18" customHeight="1">
      <c r="B96" s="44"/>
      <c r="C96" s="45"/>
      <c r="D96" s="141" t="s">
        <v>147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ROUND(N88*T96,0)</f>
        <v>0</v>
      </c>
      <c r="O96" s="136"/>
      <c r="P96" s="136"/>
      <c r="Q96" s="136"/>
      <c r="R96" s="46"/>
      <c r="S96" s="186"/>
      <c r="T96" s="187"/>
      <c r="U96" s="188" t="s">
        <v>45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148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38</v>
      </c>
      <c r="BK96" s="186"/>
      <c r="BL96" s="186"/>
      <c r="BM96" s="186"/>
    </row>
    <row r="97" s="1" customFormat="1" ht="18" customHeight="1">
      <c r="B97" s="44"/>
      <c r="C97" s="45"/>
      <c r="D97" s="141" t="s">
        <v>564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ROUND(N88*T97,0)</f>
        <v>0</v>
      </c>
      <c r="O97" s="136"/>
      <c r="P97" s="136"/>
      <c r="Q97" s="136"/>
      <c r="R97" s="46"/>
      <c r="S97" s="186"/>
      <c r="T97" s="187"/>
      <c r="U97" s="188" t="s">
        <v>45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148</v>
      </c>
      <c r="AZ97" s="186"/>
      <c r="BA97" s="186"/>
      <c r="BB97" s="186"/>
      <c r="BC97" s="186"/>
      <c r="BD97" s="186"/>
      <c r="BE97" s="190">
        <f>IF(U97="základní",N97,0)</f>
        <v>0</v>
      </c>
      <c r="BF97" s="190">
        <f>IF(U97="snížená",N97,0)</f>
        <v>0</v>
      </c>
      <c r="BG97" s="190">
        <f>IF(U97="zákl. přenesená",N97,0)</f>
        <v>0</v>
      </c>
      <c r="BH97" s="190">
        <f>IF(U97="sníž. přenesená",N97,0)</f>
        <v>0</v>
      </c>
      <c r="BI97" s="190">
        <f>IF(U97="nulová",N97,0)</f>
        <v>0</v>
      </c>
      <c r="BJ97" s="189" t="s">
        <v>38</v>
      </c>
      <c r="BK97" s="186"/>
      <c r="BL97" s="186"/>
      <c r="BM97" s="186"/>
    </row>
    <row r="98" s="1" customFormat="1" ht="18" customHeight="1">
      <c r="B98" s="44"/>
      <c r="C98" s="45"/>
      <c r="D98" s="141" t="s">
        <v>150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ROUND(N88*T98,0)</f>
        <v>0</v>
      </c>
      <c r="O98" s="136"/>
      <c r="P98" s="136"/>
      <c r="Q98" s="136"/>
      <c r="R98" s="46"/>
      <c r="S98" s="186"/>
      <c r="T98" s="187"/>
      <c r="U98" s="188" t="s">
        <v>45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148</v>
      </c>
      <c r="AZ98" s="186"/>
      <c r="BA98" s="186"/>
      <c r="BB98" s="186"/>
      <c r="BC98" s="186"/>
      <c r="BD98" s="186"/>
      <c r="BE98" s="190">
        <f>IF(U98="základní",N98,0)</f>
        <v>0</v>
      </c>
      <c r="BF98" s="190">
        <f>IF(U98="snížená",N98,0)</f>
        <v>0</v>
      </c>
      <c r="BG98" s="190">
        <f>IF(U98="zákl. přenesená",N98,0)</f>
        <v>0</v>
      </c>
      <c r="BH98" s="190">
        <f>IF(U98="sníž. přenesená",N98,0)</f>
        <v>0</v>
      </c>
      <c r="BI98" s="190">
        <f>IF(U98="nulová",N98,0)</f>
        <v>0</v>
      </c>
      <c r="BJ98" s="189" t="s">
        <v>38</v>
      </c>
      <c r="BK98" s="186"/>
      <c r="BL98" s="186"/>
      <c r="BM98" s="186"/>
    </row>
    <row r="99" s="1" customFormat="1" ht="18" customHeight="1">
      <c r="B99" s="44"/>
      <c r="C99" s="45"/>
      <c r="D99" s="141" t="s">
        <v>151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ROUND(N88*T99,0)</f>
        <v>0</v>
      </c>
      <c r="O99" s="136"/>
      <c r="P99" s="136"/>
      <c r="Q99" s="136"/>
      <c r="R99" s="46"/>
      <c r="S99" s="186"/>
      <c r="T99" s="187"/>
      <c r="U99" s="188" t="s">
        <v>45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148</v>
      </c>
      <c r="AZ99" s="186"/>
      <c r="BA99" s="186"/>
      <c r="BB99" s="186"/>
      <c r="BC99" s="186"/>
      <c r="BD99" s="186"/>
      <c r="BE99" s="190">
        <f>IF(U99="základní",N99,0)</f>
        <v>0</v>
      </c>
      <c r="BF99" s="190">
        <f>IF(U99="snížená",N99,0)</f>
        <v>0</v>
      </c>
      <c r="BG99" s="190">
        <f>IF(U99="zákl. přenesená",N99,0)</f>
        <v>0</v>
      </c>
      <c r="BH99" s="190">
        <f>IF(U99="sníž. přenesená",N99,0)</f>
        <v>0</v>
      </c>
      <c r="BI99" s="190">
        <f>IF(U99="nulová",N99,0)</f>
        <v>0</v>
      </c>
      <c r="BJ99" s="189" t="s">
        <v>38</v>
      </c>
      <c r="BK99" s="186"/>
      <c r="BL99" s="186"/>
      <c r="BM99" s="186"/>
    </row>
    <row r="100" s="1" customFormat="1" ht="18" customHeight="1">
      <c r="B100" s="44"/>
      <c r="C100" s="45"/>
      <c r="D100" s="141" t="s">
        <v>565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ROUND(N88*T100,0)</f>
        <v>0</v>
      </c>
      <c r="O100" s="136"/>
      <c r="P100" s="136"/>
      <c r="Q100" s="136"/>
      <c r="R100" s="46"/>
      <c r="S100" s="186"/>
      <c r="T100" s="187"/>
      <c r="U100" s="188" t="s">
        <v>45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148</v>
      </c>
      <c r="AZ100" s="186"/>
      <c r="BA100" s="186"/>
      <c r="BB100" s="186"/>
      <c r="BC100" s="186"/>
      <c r="BD100" s="186"/>
      <c r="BE100" s="190">
        <f>IF(U100="základní",N100,0)</f>
        <v>0</v>
      </c>
      <c r="BF100" s="190">
        <f>IF(U100="snížená",N100,0)</f>
        <v>0</v>
      </c>
      <c r="BG100" s="190">
        <f>IF(U100="zákl. přenesená",N100,0)</f>
        <v>0</v>
      </c>
      <c r="BH100" s="190">
        <f>IF(U100="sníž. přenesená",N100,0)</f>
        <v>0</v>
      </c>
      <c r="BI100" s="190">
        <f>IF(U100="nulová",N100,0)</f>
        <v>0</v>
      </c>
      <c r="BJ100" s="189" t="s">
        <v>38</v>
      </c>
      <c r="BK100" s="186"/>
      <c r="BL100" s="186"/>
      <c r="BM100" s="186"/>
    </row>
    <row r="101" s="1" customFormat="1" ht="18" customHeight="1">
      <c r="B101" s="44"/>
      <c r="C101" s="45"/>
      <c r="D101" s="134" t="s">
        <v>153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135">
        <f>ROUND(N88*T101,0)</f>
        <v>0</v>
      </c>
      <c r="O101" s="136"/>
      <c r="P101" s="136"/>
      <c r="Q101" s="136"/>
      <c r="R101" s="46"/>
      <c r="S101" s="186"/>
      <c r="T101" s="191"/>
      <c r="U101" s="192" t="s">
        <v>45</v>
      </c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9" t="s">
        <v>154</v>
      </c>
      <c r="AZ101" s="186"/>
      <c r="BA101" s="186"/>
      <c r="BB101" s="186"/>
      <c r="BC101" s="186"/>
      <c r="BD101" s="186"/>
      <c r="BE101" s="190">
        <f>IF(U101="základní",N101,0)</f>
        <v>0</v>
      </c>
      <c r="BF101" s="190">
        <f>IF(U101="snížená",N101,0)</f>
        <v>0</v>
      </c>
      <c r="BG101" s="190">
        <f>IF(U101="zákl. přenesená",N101,0)</f>
        <v>0</v>
      </c>
      <c r="BH101" s="190">
        <f>IF(U101="sníž. přenesená",N101,0)</f>
        <v>0</v>
      </c>
      <c r="BI101" s="190">
        <f>IF(U101="nulová",N101,0)</f>
        <v>0</v>
      </c>
      <c r="BJ101" s="189" t="s">
        <v>38</v>
      </c>
      <c r="BK101" s="186"/>
      <c r="BL101" s="186"/>
      <c r="BM101" s="186"/>
    </row>
    <row r="102" s="1" customForma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T102" s="169"/>
      <c r="U102" s="169"/>
    </row>
    <row r="103" s="1" customFormat="1" ht="29.28" customHeight="1">
      <c r="B103" s="44"/>
      <c r="C103" s="148" t="s">
        <v>112</v>
      </c>
      <c r="D103" s="149"/>
      <c r="E103" s="149"/>
      <c r="F103" s="149"/>
      <c r="G103" s="149"/>
      <c r="H103" s="149"/>
      <c r="I103" s="149"/>
      <c r="J103" s="149"/>
      <c r="K103" s="149"/>
      <c r="L103" s="150">
        <f>ROUND(SUM(N88+N95),0)</f>
        <v>0</v>
      </c>
      <c r="M103" s="150"/>
      <c r="N103" s="150"/>
      <c r="O103" s="150"/>
      <c r="P103" s="150"/>
      <c r="Q103" s="150"/>
      <c r="R103" s="46"/>
      <c r="T103" s="169"/>
      <c r="U103" s="169"/>
    </row>
    <row r="104" s="1" customFormat="1" ht="6.96" customHeight="1"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5"/>
      <c r="T104" s="169"/>
      <c r="U104" s="169"/>
    </row>
    <row r="108" s="1" customFormat="1" ht="6.96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/>
    </row>
    <row r="109" s="1" customFormat="1" ht="36.96" customHeight="1">
      <c r="B109" s="44"/>
      <c r="C109" s="25" t="s">
        <v>155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6.96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="1" customFormat="1" ht="30" customHeight="1">
      <c r="B111" s="44"/>
      <c r="C111" s="36" t="s">
        <v>19</v>
      </c>
      <c r="D111" s="45"/>
      <c r="E111" s="45"/>
      <c r="F111" s="153" t="str">
        <f>F6</f>
        <v>Rekonstrukce skladu cibule, k.ú. Bartošovice, p.č. 2348/1 a 2349/1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5"/>
      <c r="R111" s="46"/>
    </row>
    <row r="112" s="1" customFormat="1" ht="36.96" customHeight="1">
      <c r="B112" s="44"/>
      <c r="C112" s="83" t="s">
        <v>120</v>
      </c>
      <c r="D112" s="45"/>
      <c r="E112" s="45"/>
      <c r="F112" s="85" t="str">
        <f>F7</f>
        <v>02 - Ocelová konstrukce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6.96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 ht="18" customHeight="1">
      <c r="B114" s="44"/>
      <c r="C114" s="36" t="s">
        <v>24</v>
      </c>
      <c r="D114" s="45"/>
      <c r="E114" s="45"/>
      <c r="F114" s="31" t="str">
        <f>F9</f>
        <v xml:space="preserve"> </v>
      </c>
      <c r="G114" s="45"/>
      <c r="H114" s="45"/>
      <c r="I114" s="45"/>
      <c r="J114" s="45"/>
      <c r="K114" s="36" t="s">
        <v>26</v>
      </c>
      <c r="L114" s="45"/>
      <c r="M114" s="88" t="str">
        <f>IF(O9="","",O9)</f>
        <v>17. 5. 2018</v>
      </c>
      <c r="N114" s="88"/>
      <c r="O114" s="88"/>
      <c r="P114" s="88"/>
      <c r="Q114" s="45"/>
      <c r="R114" s="46"/>
    </row>
    <row r="115" s="1" customFormat="1" ht="6.96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="1" customFormat="1">
      <c r="B116" s="44"/>
      <c r="C116" s="36" t="s">
        <v>28</v>
      </c>
      <c r="D116" s="45"/>
      <c r="E116" s="45"/>
      <c r="F116" s="31" t="str">
        <f>E12</f>
        <v>Ing. Petr Klečka</v>
      </c>
      <c r="G116" s="45"/>
      <c r="H116" s="45"/>
      <c r="I116" s="45"/>
      <c r="J116" s="45"/>
      <c r="K116" s="36" t="s">
        <v>34</v>
      </c>
      <c r="L116" s="45"/>
      <c r="M116" s="31" t="str">
        <f>E18</f>
        <v>PROJECT WORK,s.r.o.</v>
      </c>
      <c r="N116" s="31"/>
      <c r="O116" s="31"/>
      <c r="P116" s="31"/>
      <c r="Q116" s="31"/>
      <c r="R116" s="46"/>
    </row>
    <row r="117" s="1" customFormat="1" ht="14.4" customHeight="1">
      <c r="B117" s="44"/>
      <c r="C117" s="36" t="s">
        <v>32</v>
      </c>
      <c r="D117" s="45"/>
      <c r="E117" s="45"/>
      <c r="F117" s="31" t="str">
        <f>IF(E15="","",E15)</f>
        <v>dle výběrového řízení</v>
      </c>
      <c r="G117" s="45"/>
      <c r="H117" s="45"/>
      <c r="I117" s="45"/>
      <c r="J117" s="45"/>
      <c r="K117" s="36" t="s">
        <v>39</v>
      </c>
      <c r="L117" s="45"/>
      <c r="M117" s="31" t="str">
        <f>E21</f>
        <v xml:space="preserve"> </v>
      </c>
      <c r="N117" s="31"/>
      <c r="O117" s="31"/>
      <c r="P117" s="31"/>
      <c r="Q117" s="31"/>
      <c r="R117" s="46"/>
    </row>
    <row r="118" s="1" customFormat="1" ht="10.32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="8" customFormat="1" ht="29.28" customHeight="1">
      <c r="B119" s="193"/>
      <c r="C119" s="194" t="s">
        <v>156</v>
      </c>
      <c r="D119" s="195" t="s">
        <v>157</v>
      </c>
      <c r="E119" s="195" t="s">
        <v>62</v>
      </c>
      <c r="F119" s="195" t="s">
        <v>158</v>
      </c>
      <c r="G119" s="195"/>
      <c r="H119" s="195"/>
      <c r="I119" s="195"/>
      <c r="J119" s="195" t="s">
        <v>159</v>
      </c>
      <c r="K119" s="195" t="s">
        <v>160</v>
      </c>
      <c r="L119" s="195" t="s">
        <v>161</v>
      </c>
      <c r="M119" s="195"/>
      <c r="N119" s="195" t="s">
        <v>125</v>
      </c>
      <c r="O119" s="195"/>
      <c r="P119" s="195"/>
      <c r="Q119" s="196"/>
      <c r="R119" s="197"/>
      <c r="T119" s="104" t="s">
        <v>162</v>
      </c>
      <c r="U119" s="105" t="s">
        <v>44</v>
      </c>
      <c r="V119" s="105" t="s">
        <v>163</v>
      </c>
      <c r="W119" s="105" t="s">
        <v>164</v>
      </c>
      <c r="X119" s="105" t="s">
        <v>165</v>
      </c>
      <c r="Y119" s="105" t="s">
        <v>166</v>
      </c>
      <c r="Z119" s="105" t="s">
        <v>167</v>
      </c>
      <c r="AA119" s="106" t="s">
        <v>168</v>
      </c>
    </row>
    <row r="120" s="1" customFormat="1" ht="29.28" customHeight="1">
      <c r="B120" s="44"/>
      <c r="C120" s="108" t="s">
        <v>122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198">
        <f>BK120</f>
        <v>0</v>
      </c>
      <c r="O120" s="199"/>
      <c r="P120" s="199"/>
      <c r="Q120" s="199"/>
      <c r="R120" s="46"/>
      <c r="T120" s="107"/>
      <c r="U120" s="65"/>
      <c r="V120" s="65"/>
      <c r="W120" s="200">
        <f>W121+W130+W133+W138+W140+W149</f>
        <v>0</v>
      </c>
      <c r="X120" s="65"/>
      <c r="Y120" s="200">
        <f>Y121+Y130+Y133+Y138+Y140+Y149</f>
        <v>39.190678599999998</v>
      </c>
      <c r="Z120" s="65"/>
      <c r="AA120" s="201">
        <f>AA121+AA130+AA133+AA138+AA140+AA149</f>
        <v>0</v>
      </c>
      <c r="AT120" s="20" t="s">
        <v>79</v>
      </c>
      <c r="AU120" s="20" t="s">
        <v>127</v>
      </c>
      <c r="BK120" s="202">
        <f>BK121+BK130+BK133+BK138+BK140+BK149</f>
        <v>0</v>
      </c>
    </row>
    <row r="121" s="9" customFormat="1" ht="37.44" customHeight="1">
      <c r="B121" s="203"/>
      <c r="C121" s="204"/>
      <c r="D121" s="205" t="s">
        <v>559</v>
      </c>
      <c r="E121" s="205"/>
      <c r="F121" s="205"/>
      <c r="G121" s="205"/>
      <c r="H121" s="205"/>
      <c r="I121" s="205"/>
      <c r="J121" s="205"/>
      <c r="K121" s="205"/>
      <c r="L121" s="205"/>
      <c r="M121" s="205"/>
      <c r="N121" s="241">
        <f>BK121</f>
        <v>0</v>
      </c>
      <c r="O121" s="242"/>
      <c r="P121" s="242"/>
      <c r="Q121" s="242"/>
      <c r="R121" s="207"/>
      <c r="T121" s="208"/>
      <c r="U121" s="204"/>
      <c r="V121" s="204"/>
      <c r="W121" s="209">
        <f>SUM(W122:W129)</f>
        <v>0</v>
      </c>
      <c r="X121" s="204"/>
      <c r="Y121" s="209">
        <f>SUM(Y122:Y129)</f>
        <v>26.956357599999997</v>
      </c>
      <c r="Z121" s="204"/>
      <c r="AA121" s="210">
        <f>SUM(AA122:AA129)</f>
        <v>0</v>
      </c>
      <c r="AR121" s="211" t="s">
        <v>38</v>
      </c>
      <c r="AT121" s="212" t="s">
        <v>79</v>
      </c>
      <c r="AU121" s="212" t="s">
        <v>80</v>
      </c>
      <c r="AY121" s="211" t="s">
        <v>169</v>
      </c>
      <c r="BK121" s="213">
        <f>SUM(BK122:BK129)</f>
        <v>0</v>
      </c>
    </row>
    <row r="122" s="1" customFormat="1" ht="25.5" customHeight="1">
      <c r="B122" s="44"/>
      <c r="C122" s="217" t="s">
        <v>38</v>
      </c>
      <c r="D122" s="217" t="s">
        <v>170</v>
      </c>
      <c r="E122" s="218" t="s">
        <v>566</v>
      </c>
      <c r="F122" s="219" t="s">
        <v>567</v>
      </c>
      <c r="G122" s="219"/>
      <c r="H122" s="219"/>
      <c r="I122" s="219"/>
      <c r="J122" s="220" t="s">
        <v>198</v>
      </c>
      <c r="K122" s="221">
        <v>24.385000000000002</v>
      </c>
      <c r="L122" s="222">
        <v>0</v>
      </c>
      <c r="M122" s="223"/>
      <c r="N122" s="224">
        <f>ROUND(L122*K122,1)</f>
        <v>0</v>
      </c>
      <c r="O122" s="224"/>
      <c r="P122" s="224"/>
      <c r="Q122" s="224"/>
      <c r="R122" s="46"/>
      <c r="T122" s="225" t="s">
        <v>22</v>
      </c>
      <c r="U122" s="54" t="s">
        <v>45</v>
      </c>
      <c r="V122" s="45"/>
      <c r="W122" s="226">
        <f>V122*K122</f>
        <v>0</v>
      </c>
      <c r="X122" s="226">
        <v>0</v>
      </c>
      <c r="Y122" s="226">
        <f>X122*K122</f>
        <v>0</v>
      </c>
      <c r="Z122" s="226">
        <v>0</v>
      </c>
      <c r="AA122" s="227">
        <f>Z122*K122</f>
        <v>0</v>
      </c>
      <c r="AR122" s="20" t="s">
        <v>174</v>
      </c>
      <c r="AT122" s="20" t="s">
        <v>170</v>
      </c>
      <c r="AU122" s="20" t="s">
        <v>38</v>
      </c>
      <c r="AY122" s="20" t="s">
        <v>169</v>
      </c>
      <c r="BE122" s="140">
        <f>IF(U122="základní",N122,0)</f>
        <v>0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20" t="s">
        <v>38</v>
      </c>
      <c r="BK122" s="140">
        <f>ROUND(L122*K122,1)</f>
        <v>0</v>
      </c>
      <c r="BL122" s="20" t="s">
        <v>174</v>
      </c>
      <c r="BM122" s="20" t="s">
        <v>568</v>
      </c>
    </row>
    <row r="123" s="1" customFormat="1" ht="25.5" customHeight="1">
      <c r="B123" s="44"/>
      <c r="C123" s="217" t="s">
        <v>118</v>
      </c>
      <c r="D123" s="217" t="s">
        <v>170</v>
      </c>
      <c r="E123" s="218" t="s">
        <v>569</v>
      </c>
      <c r="F123" s="219" t="s">
        <v>570</v>
      </c>
      <c r="G123" s="219"/>
      <c r="H123" s="219"/>
      <c r="I123" s="219"/>
      <c r="J123" s="220" t="s">
        <v>571</v>
      </c>
      <c r="K123" s="221">
        <v>24385</v>
      </c>
      <c r="L123" s="222">
        <v>0</v>
      </c>
      <c r="M123" s="223"/>
      <c r="N123" s="224">
        <f>ROUND(L123*K123,1)</f>
        <v>0</v>
      </c>
      <c r="O123" s="224"/>
      <c r="P123" s="224"/>
      <c r="Q123" s="224"/>
      <c r="R123" s="46"/>
      <c r="T123" s="225" t="s">
        <v>22</v>
      </c>
      <c r="U123" s="54" t="s">
        <v>45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174</v>
      </c>
      <c r="AT123" s="20" t="s">
        <v>170</v>
      </c>
      <c r="AU123" s="20" t="s">
        <v>38</v>
      </c>
      <c r="AY123" s="20" t="s">
        <v>169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38</v>
      </c>
      <c r="BK123" s="140">
        <f>ROUND(L123*K123,1)</f>
        <v>0</v>
      </c>
      <c r="BL123" s="20" t="s">
        <v>174</v>
      </c>
      <c r="BM123" s="20" t="s">
        <v>572</v>
      </c>
    </row>
    <row r="124" s="1" customFormat="1" ht="25.5" customHeight="1">
      <c r="B124" s="44"/>
      <c r="C124" s="230" t="s">
        <v>180</v>
      </c>
      <c r="D124" s="230" t="s">
        <v>222</v>
      </c>
      <c r="E124" s="231" t="s">
        <v>573</v>
      </c>
      <c r="F124" s="232" t="s">
        <v>574</v>
      </c>
      <c r="G124" s="232"/>
      <c r="H124" s="232"/>
      <c r="I124" s="232"/>
      <c r="J124" s="233" t="s">
        <v>198</v>
      </c>
      <c r="K124" s="234">
        <v>12.644</v>
      </c>
      <c r="L124" s="235">
        <v>0</v>
      </c>
      <c r="M124" s="236"/>
      <c r="N124" s="237">
        <f>ROUND(L124*K124,1)</f>
        <v>0</v>
      </c>
      <c r="O124" s="224"/>
      <c r="P124" s="224"/>
      <c r="Q124" s="224"/>
      <c r="R124" s="46"/>
      <c r="T124" s="225" t="s">
        <v>22</v>
      </c>
      <c r="U124" s="54" t="s">
        <v>45</v>
      </c>
      <c r="V124" s="45"/>
      <c r="W124" s="226">
        <f>V124*K124</f>
        <v>0</v>
      </c>
      <c r="X124" s="226">
        <v>1</v>
      </c>
      <c r="Y124" s="226">
        <f>X124*K124</f>
        <v>12.644</v>
      </c>
      <c r="Z124" s="226">
        <v>0</v>
      </c>
      <c r="AA124" s="227">
        <f>Z124*K124</f>
        <v>0</v>
      </c>
      <c r="AR124" s="20" t="s">
        <v>200</v>
      </c>
      <c r="AT124" s="20" t="s">
        <v>222</v>
      </c>
      <c r="AU124" s="20" t="s">
        <v>38</v>
      </c>
      <c r="AY124" s="20" t="s">
        <v>169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38</v>
      </c>
      <c r="BK124" s="140">
        <f>ROUND(L124*K124,1)</f>
        <v>0</v>
      </c>
      <c r="BL124" s="20" t="s">
        <v>174</v>
      </c>
      <c r="BM124" s="20" t="s">
        <v>575</v>
      </c>
    </row>
    <row r="125" s="1" customFormat="1" ht="16.5" customHeight="1">
      <c r="B125" s="44"/>
      <c r="C125" s="230" t="s">
        <v>174</v>
      </c>
      <c r="D125" s="230" t="s">
        <v>222</v>
      </c>
      <c r="E125" s="231" t="s">
        <v>576</v>
      </c>
      <c r="F125" s="232" t="s">
        <v>577</v>
      </c>
      <c r="G125" s="232"/>
      <c r="H125" s="232"/>
      <c r="I125" s="232"/>
      <c r="J125" s="233" t="s">
        <v>198</v>
      </c>
      <c r="K125" s="234">
        <v>2.1320000000000001</v>
      </c>
      <c r="L125" s="235">
        <v>0</v>
      </c>
      <c r="M125" s="236"/>
      <c r="N125" s="237">
        <f>ROUND(L125*K125,1)</f>
        <v>0</v>
      </c>
      <c r="O125" s="224"/>
      <c r="P125" s="224"/>
      <c r="Q125" s="224"/>
      <c r="R125" s="46"/>
      <c r="T125" s="225" t="s">
        <v>22</v>
      </c>
      <c r="U125" s="54" t="s">
        <v>45</v>
      </c>
      <c r="V125" s="45"/>
      <c r="W125" s="226">
        <f>V125*K125</f>
        <v>0</v>
      </c>
      <c r="X125" s="226">
        <v>1</v>
      </c>
      <c r="Y125" s="226">
        <f>X125*K125</f>
        <v>2.1320000000000001</v>
      </c>
      <c r="Z125" s="226">
        <v>0</v>
      </c>
      <c r="AA125" s="227">
        <f>Z125*K125</f>
        <v>0</v>
      </c>
      <c r="AR125" s="20" t="s">
        <v>200</v>
      </c>
      <c r="AT125" s="20" t="s">
        <v>222</v>
      </c>
      <c r="AU125" s="20" t="s">
        <v>38</v>
      </c>
      <c r="AY125" s="20" t="s">
        <v>169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38</v>
      </c>
      <c r="BK125" s="140">
        <f>ROUND(L125*K125,1)</f>
        <v>0</v>
      </c>
      <c r="BL125" s="20" t="s">
        <v>174</v>
      </c>
      <c r="BM125" s="20" t="s">
        <v>578</v>
      </c>
    </row>
    <row r="126" s="1" customFormat="1" ht="25.5" customHeight="1">
      <c r="B126" s="44"/>
      <c r="C126" s="230" t="s">
        <v>187</v>
      </c>
      <c r="D126" s="230" t="s">
        <v>222</v>
      </c>
      <c r="E126" s="231" t="s">
        <v>579</v>
      </c>
      <c r="F126" s="232" t="s">
        <v>580</v>
      </c>
      <c r="G126" s="232"/>
      <c r="H126" s="232"/>
      <c r="I126" s="232"/>
      <c r="J126" s="233" t="s">
        <v>198</v>
      </c>
      <c r="K126" s="234">
        <v>9.609</v>
      </c>
      <c r="L126" s="235">
        <v>0</v>
      </c>
      <c r="M126" s="236"/>
      <c r="N126" s="237">
        <f>ROUND(L126*K126,1)</f>
        <v>0</v>
      </c>
      <c r="O126" s="224"/>
      <c r="P126" s="224"/>
      <c r="Q126" s="224"/>
      <c r="R126" s="46"/>
      <c r="T126" s="225" t="s">
        <v>22</v>
      </c>
      <c r="U126" s="54" t="s">
        <v>45</v>
      </c>
      <c r="V126" s="45"/>
      <c r="W126" s="226">
        <f>V126*K126</f>
        <v>0</v>
      </c>
      <c r="X126" s="226">
        <v>1</v>
      </c>
      <c r="Y126" s="226">
        <f>X126*K126</f>
        <v>9.609</v>
      </c>
      <c r="Z126" s="226">
        <v>0</v>
      </c>
      <c r="AA126" s="227">
        <f>Z126*K126</f>
        <v>0</v>
      </c>
      <c r="AR126" s="20" t="s">
        <v>200</v>
      </c>
      <c r="AT126" s="20" t="s">
        <v>222</v>
      </c>
      <c r="AU126" s="20" t="s">
        <v>38</v>
      </c>
      <c r="AY126" s="20" t="s">
        <v>169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38</v>
      </c>
      <c r="BK126" s="140">
        <f>ROUND(L126*K126,1)</f>
        <v>0</v>
      </c>
      <c r="BL126" s="20" t="s">
        <v>174</v>
      </c>
      <c r="BM126" s="20" t="s">
        <v>581</v>
      </c>
    </row>
    <row r="127" s="1" customFormat="1" ht="16.5" customHeight="1">
      <c r="B127" s="44"/>
      <c r="C127" s="230" t="s">
        <v>191</v>
      </c>
      <c r="D127" s="230" t="s">
        <v>222</v>
      </c>
      <c r="E127" s="231" t="s">
        <v>582</v>
      </c>
      <c r="F127" s="232" t="s">
        <v>583</v>
      </c>
      <c r="G127" s="232"/>
      <c r="H127" s="232"/>
      <c r="I127" s="232"/>
      <c r="J127" s="233" t="s">
        <v>584</v>
      </c>
      <c r="K127" s="234">
        <v>1</v>
      </c>
      <c r="L127" s="235">
        <v>0</v>
      </c>
      <c r="M127" s="236"/>
      <c r="N127" s="237">
        <f>ROUND(L127*K127,1)</f>
        <v>0</v>
      </c>
      <c r="O127" s="224"/>
      <c r="P127" s="224"/>
      <c r="Q127" s="224"/>
      <c r="R127" s="46"/>
      <c r="T127" s="225" t="s">
        <v>22</v>
      </c>
      <c r="U127" s="54" t="s">
        <v>45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200</v>
      </c>
      <c r="AT127" s="20" t="s">
        <v>222</v>
      </c>
      <c r="AU127" s="20" t="s">
        <v>38</v>
      </c>
      <c r="AY127" s="20" t="s">
        <v>169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38</v>
      </c>
      <c r="BK127" s="140">
        <f>ROUND(L127*K127,1)</f>
        <v>0</v>
      </c>
      <c r="BL127" s="20" t="s">
        <v>174</v>
      </c>
      <c r="BM127" s="20" t="s">
        <v>585</v>
      </c>
    </row>
    <row r="128" s="1" customFormat="1" ht="38.25" customHeight="1">
      <c r="B128" s="44"/>
      <c r="C128" s="217" t="s">
        <v>195</v>
      </c>
      <c r="D128" s="217" t="s">
        <v>170</v>
      </c>
      <c r="E128" s="218" t="s">
        <v>586</v>
      </c>
      <c r="F128" s="219" t="s">
        <v>587</v>
      </c>
      <c r="G128" s="219"/>
      <c r="H128" s="219"/>
      <c r="I128" s="219"/>
      <c r="J128" s="220" t="s">
        <v>203</v>
      </c>
      <c r="K128" s="221">
        <v>204.07599999999999</v>
      </c>
      <c r="L128" s="222">
        <v>0</v>
      </c>
      <c r="M128" s="223"/>
      <c r="N128" s="224">
        <f>ROUND(L128*K128,1)</f>
        <v>0</v>
      </c>
      <c r="O128" s="224"/>
      <c r="P128" s="224"/>
      <c r="Q128" s="224"/>
      <c r="R128" s="46"/>
      <c r="T128" s="225" t="s">
        <v>22</v>
      </c>
      <c r="U128" s="54" t="s">
        <v>45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174</v>
      </c>
      <c r="AT128" s="20" t="s">
        <v>170</v>
      </c>
      <c r="AU128" s="20" t="s">
        <v>38</v>
      </c>
      <c r="AY128" s="20" t="s">
        <v>169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38</v>
      </c>
      <c r="BK128" s="140">
        <f>ROUND(L128*K128,1)</f>
        <v>0</v>
      </c>
      <c r="BL128" s="20" t="s">
        <v>174</v>
      </c>
      <c r="BM128" s="20" t="s">
        <v>588</v>
      </c>
    </row>
    <row r="129" s="1" customFormat="1" ht="25.5" customHeight="1">
      <c r="B129" s="44"/>
      <c r="C129" s="230" t="s">
        <v>200</v>
      </c>
      <c r="D129" s="230" t="s">
        <v>222</v>
      </c>
      <c r="E129" s="231" t="s">
        <v>589</v>
      </c>
      <c r="F129" s="232" t="s">
        <v>590</v>
      </c>
      <c r="G129" s="232"/>
      <c r="H129" s="232"/>
      <c r="I129" s="232"/>
      <c r="J129" s="233" t="s">
        <v>203</v>
      </c>
      <c r="K129" s="234">
        <v>204.07599999999999</v>
      </c>
      <c r="L129" s="235">
        <v>0</v>
      </c>
      <c r="M129" s="236"/>
      <c r="N129" s="237">
        <f>ROUND(L129*K129,1)</f>
        <v>0</v>
      </c>
      <c r="O129" s="224"/>
      <c r="P129" s="224"/>
      <c r="Q129" s="224"/>
      <c r="R129" s="46"/>
      <c r="T129" s="225" t="s">
        <v>22</v>
      </c>
      <c r="U129" s="54" t="s">
        <v>45</v>
      </c>
      <c r="V129" s="45"/>
      <c r="W129" s="226">
        <f>V129*K129</f>
        <v>0</v>
      </c>
      <c r="X129" s="226">
        <v>0.0126</v>
      </c>
      <c r="Y129" s="226">
        <f>X129*K129</f>
        <v>2.5713575999999998</v>
      </c>
      <c r="Z129" s="226">
        <v>0</v>
      </c>
      <c r="AA129" s="227">
        <f>Z129*K129</f>
        <v>0</v>
      </c>
      <c r="AR129" s="20" t="s">
        <v>200</v>
      </c>
      <c r="AT129" s="20" t="s">
        <v>222</v>
      </c>
      <c r="AU129" s="20" t="s">
        <v>38</v>
      </c>
      <c r="AY129" s="20" t="s">
        <v>169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38</v>
      </c>
      <c r="BK129" s="140">
        <f>ROUND(L129*K129,1)</f>
        <v>0</v>
      </c>
      <c r="BL129" s="20" t="s">
        <v>174</v>
      </c>
      <c r="BM129" s="20" t="s">
        <v>591</v>
      </c>
    </row>
    <row r="130" s="9" customFormat="1" ht="37.44" customHeight="1">
      <c r="B130" s="203"/>
      <c r="C130" s="204"/>
      <c r="D130" s="205" t="s">
        <v>560</v>
      </c>
      <c r="E130" s="205"/>
      <c r="F130" s="205"/>
      <c r="G130" s="205"/>
      <c r="H130" s="205"/>
      <c r="I130" s="205"/>
      <c r="J130" s="205"/>
      <c r="K130" s="205"/>
      <c r="L130" s="205"/>
      <c r="M130" s="205"/>
      <c r="N130" s="243">
        <f>BK130</f>
        <v>0</v>
      </c>
      <c r="O130" s="244"/>
      <c r="P130" s="244"/>
      <c r="Q130" s="244"/>
      <c r="R130" s="207"/>
      <c r="T130" s="208"/>
      <c r="U130" s="204"/>
      <c r="V130" s="204"/>
      <c r="W130" s="209">
        <f>SUM(W131:W132)</f>
        <v>0</v>
      </c>
      <c r="X130" s="204"/>
      <c r="Y130" s="209">
        <f>SUM(Y131:Y132)</f>
        <v>11.982348</v>
      </c>
      <c r="Z130" s="204"/>
      <c r="AA130" s="210">
        <f>SUM(AA131:AA132)</f>
        <v>0</v>
      </c>
      <c r="AR130" s="211" t="s">
        <v>38</v>
      </c>
      <c r="AT130" s="212" t="s">
        <v>79</v>
      </c>
      <c r="AU130" s="212" t="s">
        <v>80</v>
      </c>
      <c r="AY130" s="211" t="s">
        <v>169</v>
      </c>
      <c r="BK130" s="213">
        <f>SUM(BK131:BK132)</f>
        <v>0</v>
      </c>
    </row>
    <row r="131" s="1" customFormat="1" ht="38.25" customHeight="1">
      <c r="B131" s="44"/>
      <c r="C131" s="217" t="s">
        <v>205</v>
      </c>
      <c r="D131" s="217" t="s">
        <v>170</v>
      </c>
      <c r="E131" s="218" t="s">
        <v>592</v>
      </c>
      <c r="F131" s="219" t="s">
        <v>593</v>
      </c>
      <c r="G131" s="219"/>
      <c r="H131" s="219"/>
      <c r="I131" s="219"/>
      <c r="J131" s="220" t="s">
        <v>203</v>
      </c>
      <c r="K131" s="221">
        <v>950.98000000000002</v>
      </c>
      <c r="L131" s="222">
        <v>0</v>
      </c>
      <c r="M131" s="223"/>
      <c r="N131" s="224">
        <f>ROUND(L131*K131,1)</f>
        <v>0</v>
      </c>
      <c r="O131" s="224"/>
      <c r="P131" s="224"/>
      <c r="Q131" s="224"/>
      <c r="R131" s="46"/>
      <c r="T131" s="225" t="s">
        <v>22</v>
      </c>
      <c r="U131" s="54" t="s">
        <v>45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174</v>
      </c>
      <c r="AT131" s="20" t="s">
        <v>170</v>
      </c>
      <c r="AU131" s="20" t="s">
        <v>38</v>
      </c>
      <c r="AY131" s="20" t="s">
        <v>169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38</v>
      </c>
      <c r="BK131" s="140">
        <f>ROUND(L131*K131,1)</f>
        <v>0</v>
      </c>
      <c r="BL131" s="20" t="s">
        <v>174</v>
      </c>
      <c r="BM131" s="20" t="s">
        <v>594</v>
      </c>
    </row>
    <row r="132" s="1" customFormat="1" ht="63.75" customHeight="1">
      <c r="B132" s="44"/>
      <c r="C132" s="230" t="s">
        <v>209</v>
      </c>
      <c r="D132" s="230" t="s">
        <v>222</v>
      </c>
      <c r="E132" s="231" t="s">
        <v>595</v>
      </c>
      <c r="F132" s="232" t="s">
        <v>596</v>
      </c>
      <c r="G132" s="232"/>
      <c r="H132" s="232"/>
      <c r="I132" s="232"/>
      <c r="J132" s="233" t="s">
        <v>203</v>
      </c>
      <c r="K132" s="234">
        <v>950.98000000000002</v>
      </c>
      <c r="L132" s="235">
        <v>0</v>
      </c>
      <c r="M132" s="236"/>
      <c r="N132" s="237">
        <f>ROUND(L132*K132,1)</f>
        <v>0</v>
      </c>
      <c r="O132" s="224"/>
      <c r="P132" s="224"/>
      <c r="Q132" s="224"/>
      <c r="R132" s="46"/>
      <c r="T132" s="225" t="s">
        <v>22</v>
      </c>
      <c r="U132" s="54" t="s">
        <v>45</v>
      </c>
      <c r="V132" s="45"/>
      <c r="W132" s="226">
        <f>V132*K132</f>
        <v>0</v>
      </c>
      <c r="X132" s="226">
        <v>0.0126</v>
      </c>
      <c r="Y132" s="226">
        <f>X132*K132</f>
        <v>11.982348</v>
      </c>
      <c r="Z132" s="226">
        <v>0</v>
      </c>
      <c r="AA132" s="227">
        <f>Z132*K132</f>
        <v>0</v>
      </c>
      <c r="AR132" s="20" t="s">
        <v>200</v>
      </c>
      <c r="AT132" s="20" t="s">
        <v>222</v>
      </c>
      <c r="AU132" s="20" t="s">
        <v>38</v>
      </c>
      <c r="AY132" s="20" t="s">
        <v>169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38</v>
      </c>
      <c r="BK132" s="140">
        <f>ROUND(L132*K132,1)</f>
        <v>0</v>
      </c>
      <c r="BL132" s="20" t="s">
        <v>174</v>
      </c>
      <c r="BM132" s="20" t="s">
        <v>597</v>
      </c>
    </row>
    <row r="133" s="9" customFormat="1" ht="37.44" customHeight="1">
      <c r="B133" s="203"/>
      <c r="C133" s="204"/>
      <c r="D133" s="205" t="s">
        <v>561</v>
      </c>
      <c r="E133" s="205"/>
      <c r="F133" s="205"/>
      <c r="G133" s="205"/>
      <c r="H133" s="205"/>
      <c r="I133" s="205"/>
      <c r="J133" s="205"/>
      <c r="K133" s="205"/>
      <c r="L133" s="205"/>
      <c r="M133" s="205"/>
      <c r="N133" s="243">
        <f>BK133</f>
        <v>0</v>
      </c>
      <c r="O133" s="244"/>
      <c r="P133" s="244"/>
      <c r="Q133" s="244"/>
      <c r="R133" s="207"/>
      <c r="T133" s="208"/>
      <c r="U133" s="204"/>
      <c r="V133" s="204"/>
      <c r="W133" s="209">
        <f>SUM(W134:W137)</f>
        <v>0</v>
      </c>
      <c r="X133" s="204"/>
      <c r="Y133" s="209">
        <f>SUM(Y134:Y137)</f>
        <v>0</v>
      </c>
      <c r="Z133" s="204"/>
      <c r="AA133" s="210">
        <f>SUM(AA134:AA137)</f>
        <v>0</v>
      </c>
      <c r="AR133" s="211" t="s">
        <v>38</v>
      </c>
      <c r="AT133" s="212" t="s">
        <v>79</v>
      </c>
      <c r="AU133" s="212" t="s">
        <v>80</v>
      </c>
      <c r="AY133" s="211" t="s">
        <v>169</v>
      </c>
      <c r="BK133" s="213">
        <f>SUM(BK134:BK137)</f>
        <v>0</v>
      </c>
    </row>
    <row r="134" s="1" customFormat="1" ht="16.5" customHeight="1">
      <c r="B134" s="44"/>
      <c r="C134" s="217" t="s">
        <v>213</v>
      </c>
      <c r="D134" s="217" t="s">
        <v>170</v>
      </c>
      <c r="E134" s="218" t="s">
        <v>598</v>
      </c>
      <c r="F134" s="219" t="s">
        <v>599</v>
      </c>
      <c r="G134" s="219"/>
      <c r="H134" s="219"/>
      <c r="I134" s="219"/>
      <c r="J134" s="220" t="s">
        <v>203</v>
      </c>
      <c r="K134" s="221">
        <v>670.63</v>
      </c>
      <c r="L134" s="222">
        <v>0</v>
      </c>
      <c r="M134" s="223"/>
      <c r="N134" s="224">
        <f>ROUND(L134*K134,1)</f>
        <v>0</v>
      </c>
      <c r="O134" s="224"/>
      <c r="P134" s="224"/>
      <c r="Q134" s="224"/>
      <c r="R134" s="46"/>
      <c r="T134" s="225" t="s">
        <v>22</v>
      </c>
      <c r="U134" s="54" t="s">
        <v>45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174</v>
      </c>
      <c r="AT134" s="20" t="s">
        <v>170</v>
      </c>
      <c r="AU134" s="20" t="s">
        <v>38</v>
      </c>
      <c r="AY134" s="20" t="s">
        <v>169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38</v>
      </c>
      <c r="BK134" s="140">
        <f>ROUND(L134*K134,1)</f>
        <v>0</v>
      </c>
      <c r="BL134" s="20" t="s">
        <v>174</v>
      </c>
      <c r="BM134" s="20" t="s">
        <v>600</v>
      </c>
    </row>
    <row r="135" s="1" customFormat="1" ht="25.5" customHeight="1">
      <c r="B135" s="44"/>
      <c r="C135" s="217" t="s">
        <v>217</v>
      </c>
      <c r="D135" s="217" t="s">
        <v>170</v>
      </c>
      <c r="E135" s="218" t="s">
        <v>601</v>
      </c>
      <c r="F135" s="219" t="s">
        <v>602</v>
      </c>
      <c r="G135" s="219"/>
      <c r="H135" s="219"/>
      <c r="I135" s="219"/>
      <c r="J135" s="220" t="s">
        <v>203</v>
      </c>
      <c r="K135" s="221">
        <v>10059.450000000001</v>
      </c>
      <c r="L135" s="222">
        <v>0</v>
      </c>
      <c r="M135" s="223"/>
      <c r="N135" s="224">
        <f>ROUND(L135*K135,1)</f>
        <v>0</v>
      </c>
      <c r="O135" s="224"/>
      <c r="P135" s="224"/>
      <c r="Q135" s="224"/>
      <c r="R135" s="46"/>
      <c r="T135" s="225" t="s">
        <v>22</v>
      </c>
      <c r="U135" s="54" t="s">
        <v>45</v>
      </c>
      <c r="V135" s="45"/>
      <c r="W135" s="226">
        <f>V135*K135</f>
        <v>0</v>
      </c>
      <c r="X135" s="226">
        <v>0</v>
      </c>
      <c r="Y135" s="226">
        <f>X135*K135</f>
        <v>0</v>
      </c>
      <c r="Z135" s="226">
        <v>0</v>
      </c>
      <c r="AA135" s="227">
        <f>Z135*K135</f>
        <v>0</v>
      </c>
      <c r="AR135" s="20" t="s">
        <v>174</v>
      </c>
      <c r="AT135" s="20" t="s">
        <v>170</v>
      </c>
      <c r="AU135" s="20" t="s">
        <v>38</v>
      </c>
      <c r="AY135" s="20" t="s">
        <v>169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38</v>
      </c>
      <c r="BK135" s="140">
        <f>ROUND(L135*K135,1)</f>
        <v>0</v>
      </c>
      <c r="BL135" s="20" t="s">
        <v>174</v>
      </c>
      <c r="BM135" s="20" t="s">
        <v>603</v>
      </c>
    </row>
    <row r="136" s="1" customFormat="1" ht="16.5" customHeight="1">
      <c r="B136" s="44"/>
      <c r="C136" s="217" t="s">
        <v>221</v>
      </c>
      <c r="D136" s="217" t="s">
        <v>170</v>
      </c>
      <c r="E136" s="218" t="s">
        <v>604</v>
      </c>
      <c r="F136" s="219" t="s">
        <v>605</v>
      </c>
      <c r="G136" s="219"/>
      <c r="H136" s="219"/>
      <c r="I136" s="219"/>
      <c r="J136" s="220" t="s">
        <v>203</v>
      </c>
      <c r="K136" s="221">
        <v>670.63</v>
      </c>
      <c r="L136" s="222">
        <v>0</v>
      </c>
      <c r="M136" s="223"/>
      <c r="N136" s="224">
        <f>ROUND(L136*K136,1)</f>
        <v>0</v>
      </c>
      <c r="O136" s="224"/>
      <c r="P136" s="224"/>
      <c r="Q136" s="224"/>
      <c r="R136" s="46"/>
      <c r="T136" s="225" t="s">
        <v>22</v>
      </c>
      <c r="U136" s="54" t="s">
        <v>45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174</v>
      </c>
      <c r="AT136" s="20" t="s">
        <v>170</v>
      </c>
      <c r="AU136" s="20" t="s">
        <v>38</v>
      </c>
      <c r="AY136" s="20" t="s">
        <v>169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38</v>
      </c>
      <c r="BK136" s="140">
        <f>ROUND(L136*K136,1)</f>
        <v>0</v>
      </c>
      <c r="BL136" s="20" t="s">
        <v>174</v>
      </c>
      <c r="BM136" s="20" t="s">
        <v>606</v>
      </c>
    </row>
    <row r="137" s="1" customFormat="1" ht="38.25" customHeight="1">
      <c r="B137" s="44"/>
      <c r="C137" s="217" t="s">
        <v>226</v>
      </c>
      <c r="D137" s="217" t="s">
        <v>170</v>
      </c>
      <c r="E137" s="218" t="s">
        <v>607</v>
      </c>
      <c r="F137" s="219" t="s">
        <v>608</v>
      </c>
      <c r="G137" s="219"/>
      <c r="H137" s="219"/>
      <c r="I137" s="219"/>
      <c r="J137" s="220" t="s">
        <v>609</v>
      </c>
      <c r="K137" s="221">
        <v>150</v>
      </c>
      <c r="L137" s="222">
        <v>0</v>
      </c>
      <c r="M137" s="223"/>
      <c r="N137" s="224">
        <f>ROUND(L137*K137,1)</f>
        <v>0</v>
      </c>
      <c r="O137" s="224"/>
      <c r="P137" s="224"/>
      <c r="Q137" s="224"/>
      <c r="R137" s="46"/>
      <c r="T137" s="225" t="s">
        <v>22</v>
      </c>
      <c r="U137" s="54" t="s">
        <v>45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0" t="s">
        <v>174</v>
      </c>
      <c r="AT137" s="20" t="s">
        <v>170</v>
      </c>
      <c r="AU137" s="20" t="s">
        <v>38</v>
      </c>
      <c r="AY137" s="20" t="s">
        <v>169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38</v>
      </c>
      <c r="BK137" s="140">
        <f>ROUND(L137*K137,1)</f>
        <v>0</v>
      </c>
      <c r="BL137" s="20" t="s">
        <v>174</v>
      </c>
      <c r="BM137" s="20" t="s">
        <v>610</v>
      </c>
    </row>
    <row r="138" s="9" customFormat="1" ht="37.44" customHeight="1">
      <c r="B138" s="203"/>
      <c r="C138" s="204"/>
      <c r="D138" s="205" t="s">
        <v>562</v>
      </c>
      <c r="E138" s="205"/>
      <c r="F138" s="205"/>
      <c r="G138" s="205"/>
      <c r="H138" s="205"/>
      <c r="I138" s="205"/>
      <c r="J138" s="205"/>
      <c r="K138" s="205"/>
      <c r="L138" s="205"/>
      <c r="M138" s="205"/>
      <c r="N138" s="243">
        <f>BK138</f>
        <v>0</v>
      </c>
      <c r="O138" s="244"/>
      <c r="P138" s="244"/>
      <c r="Q138" s="244"/>
      <c r="R138" s="207"/>
      <c r="T138" s="208"/>
      <c r="U138" s="204"/>
      <c r="V138" s="204"/>
      <c r="W138" s="209">
        <f>W139</f>
        <v>0</v>
      </c>
      <c r="X138" s="204"/>
      <c r="Y138" s="209">
        <f>Y139</f>
        <v>0</v>
      </c>
      <c r="Z138" s="204"/>
      <c r="AA138" s="210">
        <f>AA139</f>
        <v>0</v>
      </c>
      <c r="AR138" s="211" t="s">
        <v>38</v>
      </c>
      <c r="AT138" s="212" t="s">
        <v>79</v>
      </c>
      <c r="AU138" s="212" t="s">
        <v>80</v>
      </c>
      <c r="AY138" s="211" t="s">
        <v>169</v>
      </c>
      <c r="BK138" s="213">
        <f>BK139</f>
        <v>0</v>
      </c>
    </row>
    <row r="139" s="1" customFormat="1" ht="25.5" customHeight="1">
      <c r="B139" s="44"/>
      <c r="C139" s="217" t="s">
        <v>11</v>
      </c>
      <c r="D139" s="217" t="s">
        <v>170</v>
      </c>
      <c r="E139" s="218" t="s">
        <v>611</v>
      </c>
      <c r="F139" s="219" t="s">
        <v>612</v>
      </c>
      <c r="G139" s="219"/>
      <c r="H139" s="219"/>
      <c r="I139" s="219"/>
      <c r="J139" s="220" t="s">
        <v>198</v>
      </c>
      <c r="K139" s="221">
        <v>39.191000000000002</v>
      </c>
      <c r="L139" s="222">
        <v>0</v>
      </c>
      <c r="M139" s="223"/>
      <c r="N139" s="224">
        <f>ROUND(L139*K139,1)</f>
        <v>0</v>
      </c>
      <c r="O139" s="224"/>
      <c r="P139" s="224"/>
      <c r="Q139" s="224"/>
      <c r="R139" s="46"/>
      <c r="T139" s="225" t="s">
        <v>22</v>
      </c>
      <c r="U139" s="54" t="s">
        <v>45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174</v>
      </c>
      <c r="AT139" s="20" t="s">
        <v>170</v>
      </c>
      <c r="AU139" s="20" t="s">
        <v>38</v>
      </c>
      <c r="AY139" s="20" t="s">
        <v>169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38</v>
      </c>
      <c r="BK139" s="140">
        <f>ROUND(L139*K139,1)</f>
        <v>0</v>
      </c>
      <c r="BL139" s="20" t="s">
        <v>174</v>
      </c>
      <c r="BM139" s="20" t="s">
        <v>613</v>
      </c>
    </row>
    <row r="140" s="9" customFormat="1" ht="37.44" customHeight="1">
      <c r="B140" s="203"/>
      <c r="C140" s="204"/>
      <c r="D140" s="205" t="s">
        <v>563</v>
      </c>
      <c r="E140" s="205"/>
      <c r="F140" s="205"/>
      <c r="G140" s="205"/>
      <c r="H140" s="205"/>
      <c r="I140" s="205"/>
      <c r="J140" s="205"/>
      <c r="K140" s="205"/>
      <c r="L140" s="205"/>
      <c r="M140" s="205"/>
      <c r="N140" s="243">
        <f>BK140</f>
        <v>0</v>
      </c>
      <c r="O140" s="244"/>
      <c r="P140" s="244"/>
      <c r="Q140" s="244"/>
      <c r="R140" s="207"/>
      <c r="T140" s="208"/>
      <c r="U140" s="204"/>
      <c r="V140" s="204"/>
      <c r="W140" s="209">
        <f>SUM(W141:W148)</f>
        <v>0</v>
      </c>
      <c r="X140" s="204"/>
      <c r="Y140" s="209">
        <f>SUM(Y141:Y148)</f>
        <v>0.251973</v>
      </c>
      <c r="Z140" s="204"/>
      <c r="AA140" s="210">
        <f>SUM(AA141:AA148)</f>
        <v>0</v>
      </c>
      <c r="AR140" s="211" t="s">
        <v>118</v>
      </c>
      <c r="AT140" s="212" t="s">
        <v>79</v>
      </c>
      <c r="AU140" s="212" t="s">
        <v>80</v>
      </c>
      <c r="AY140" s="211" t="s">
        <v>169</v>
      </c>
      <c r="BK140" s="213">
        <f>SUM(BK141:BK148)</f>
        <v>0</v>
      </c>
    </row>
    <row r="141" s="1" customFormat="1" ht="16.5" customHeight="1">
      <c r="B141" s="44"/>
      <c r="C141" s="217" t="s">
        <v>234</v>
      </c>
      <c r="D141" s="217" t="s">
        <v>170</v>
      </c>
      <c r="E141" s="218" t="s">
        <v>614</v>
      </c>
      <c r="F141" s="219" t="s">
        <v>615</v>
      </c>
      <c r="G141" s="219"/>
      <c r="H141" s="219"/>
      <c r="I141" s="219"/>
      <c r="J141" s="220" t="s">
        <v>203</v>
      </c>
      <c r="K141" s="221">
        <v>534.976</v>
      </c>
      <c r="L141" s="222">
        <v>0</v>
      </c>
      <c r="M141" s="223"/>
      <c r="N141" s="224">
        <f>ROUND(L141*K141,1)</f>
        <v>0</v>
      </c>
      <c r="O141" s="224"/>
      <c r="P141" s="224"/>
      <c r="Q141" s="224"/>
      <c r="R141" s="46"/>
      <c r="T141" s="225" t="s">
        <v>22</v>
      </c>
      <c r="U141" s="54" t="s">
        <v>45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234</v>
      </c>
      <c r="AT141" s="20" t="s">
        <v>170</v>
      </c>
      <c r="AU141" s="20" t="s">
        <v>38</v>
      </c>
      <c r="AY141" s="20" t="s">
        <v>169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38</v>
      </c>
      <c r="BK141" s="140">
        <f>ROUND(L141*K141,1)</f>
        <v>0</v>
      </c>
      <c r="BL141" s="20" t="s">
        <v>234</v>
      </c>
      <c r="BM141" s="20" t="s">
        <v>616</v>
      </c>
    </row>
    <row r="142" s="1" customFormat="1" ht="38.25" customHeight="1">
      <c r="B142" s="44"/>
      <c r="C142" s="217" t="s">
        <v>238</v>
      </c>
      <c r="D142" s="217" t="s">
        <v>170</v>
      </c>
      <c r="E142" s="218" t="s">
        <v>617</v>
      </c>
      <c r="F142" s="219" t="s">
        <v>618</v>
      </c>
      <c r="G142" s="219"/>
      <c r="H142" s="219"/>
      <c r="I142" s="219"/>
      <c r="J142" s="220" t="s">
        <v>203</v>
      </c>
      <c r="K142" s="221">
        <v>534.96699999999998</v>
      </c>
      <c r="L142" s="222">
        <v>0</v>
      </c>
      <c r="M142" s="223"/>
      <c r="N142" s="224">
        <f>ROUND(L142*K142,1)</f>
        <v>0</v>
      </c>
      <c r="O142" s="224"/>
      <c r="P142" s="224"/>
      <c r="Q142" s="224"/>
      <c r="R142" s="46"/>
      <c r="T142" s="225" t="s">
        <v>22</v>
      </c>
      <c r="U142" s="54" t="s">
        <v>45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234</v>
      </c>
      <c r="AT142" s="20" t="s">
        <v>170</v>
      </c>
      <c r="AU142" s="20" t="s">
        <v>38</v>
      </c>
      <c r="AY142" s="20" t="s">
        <v>169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38</v>
      </c>
      <c r="BK142" s="140">
        <f>ROUND(L142*K142,1)</f>
        <v>0</v>
      </c>
      <c r="BL142" s="20" t="s">
        <v>234</v>
      </c>
      <c r="BM142" s="20" t="s">
        <v>619</v>
      </c>
    </row>
    <row r="143" s="1" customFormat="1" ht="16.5" customHeight="1">
      <c r="B143" s="44"/>
      <c r="C143" s="230" t="s">
        <v>242</v>
      </c>
      <c r="D143" s="230" t="s">
        <v>222</v>
      </c>
      <c r="E143" s="231" t="s">
        <v>620</v>
      </c>
      <c r="F143" s="232" t="s">
        <v>621</v>
      </c>
      <c r="G143" s="232"/>
      <c r="H143" s="232"/>
      <c r="I143" s="232"/>
      <c r="J143" s="233" t="s">
        <v>571</v>
      </c>
      <c r="K143" s="234">
        <v>62.591999999999999</v>
      </c>
      <c r="L143" s="235">
        <v>0</v>
      </c>
      <c r="M143" s="236"/>
      <c r="N143" s="237">
        <f>ROUND(L143*K143,1)</f>
        <v>0</v>
      </c>
      <c r="O143" s="224"/>
      <c r="P143" s="224"/>
      <c r="Q143" s="224"/>
      <c r="R143" s="46"/>
      <c r="T143" s="225" t="s">
        <v>22</v>
      </c>
      <c r="U143" s="54" t="s">
        <v>45</v>
      </c>
      <c r="V143" s="45"/>
      <c r="W143" s="226">
        <f>V143*K143</f>
        <v>0</v>
      </c>
      <c r="X143" s="226">
        <v>0.001</v>
      </c>
      <c r="Y143" s="226">
        <f>X143*K143</f>
        <v>0.062591999999999995</v>
      </c>
      <c r="Z143" s="226">
        <v>0</v>
      </c>
      <c r="AA143" s="227">
        <f>Z143*K143</f>
        <v>0</v>
      </c>
      <c r="AR143" s="20" t="s">
        <v>297</v>
      </c>
      <c r="AT143" s="20" t="s">
        <v>222</v>
      </c>
      <c r="AU143" s="20" t="s">
        <v>38</v>
      </c>
      <c r="AY143" s="20" t="s">
        <v>169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38</v>
      </c>
      <c r="BK143" s="140">
        <f>ROUND(L143*K143,1)</f>
        <v>0</v>
      </c>
      <c r="BL143" s="20" t="s">
        <v>234</v>
      </c>
      <c r="BM143" s="20" t="s">
        <v>622</v>
      </c>
    </row>
    <row r="144" s="1" customFormat="1" ht="16.5" customHeight="1">
      <c r="B144" s="44"/>
      <c r="C144" s="230" t="s">
        <v>246</v>
      </c>
      <c r="D144" s="230" t="s">
        <v>222</v>
      </c>
      <c r="E144" s="231" t="s">
        <v>623</v>
      </c>
      <c r="F144" s="232" t="s">
        <v>624</v>
      </c>
      <c r="G144" s="232"/>
      <c r="H144" s="232"/>
      <c r="I144" s="232"/>
      <c r="J144" s="233" t="s">
        <v>571</v>
      </c>
      <c r="K144" s="234">
        <v>80.245999999999995</v>
      </c>
      <c r="L144" s="235">
        <v>0</v>
      </c>
      <c r="M144" s="236"/>
      <c r="N144" s="237">
        <f>ROUND(L144*K144,1)</f>
        <v>0</v>
      </c>
      <c r="O144" s="224"/>
      <c r="P144" s="224"/>
      <c r="Q144" s="224"/>
      <c r="R144" s="46"/>
      <c r="T144" s="225" t="s">
        <v>22</v>
      </c>
      <c r="U144" s="54" t="s">
        <v>45</v>
      </c>
      <c r="V144" s="45"/>
      <c r="W144" s="226">
        <f>V144*K144</f>
        <v>0</v>
      </c>
      <c r="X144" s="226">
        <v>0.001</v>
      </c>
      <c r="Y144" s="226">
        <f>X144*K144</f>
        <v>0.080245999999999998</v>
      </c>
      <c r="Z144" s="226">
        <v>0</v>
      </c>
      <c r="AA144" s="227">
        <f>Z144*K144</f>
        <v>0</v>
      </c>
      <c r="AR144" s="20" t="s">
        <v>297</v>
      </c>
      <c r="AT144" s="20" t="s">
        <v>222</v>
      </c>
      <c r="AU144" s="20" t="s">
        <v>38</v>
      </c>
      <c r="AY144" s="20" t="s">
        <v>169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38</v>
      </c>
      <c r="BK144" s="140">
        <f>ROUND(L144*K144,1)</f>
        <v>0</v>
      </c>
      <c r="BL144" s="20" t="s">
        <v>234</v>
      </c>
      <c r="BM144" s="20" t="s">
        <v>625</v>
      </c>
    </row>
    <row r="145" s="1" customFormat="1" ht="25.5" customHeight="1">
      <c r="B145" s="44"/>
      <c r="C145" s="230" t="s">
        <v>250</v>
      </c>
      <c r="D145" s="230" t="s">
        <v>222</v>
      </c>
      <c r="E145" s="231" t="s">
        <v>626</v>
      </c>
      <c r="F145" s="232" t="s">
        <v>627</v>
      </c>
      <c r="G145" s="232"/>
      <c r="H145" s="232"/>
      <c r="I145" s="232"/>
      <c r="J145" s="233" t="s">
        <v>571</v>
      </c>
      <c r="K145" s="234">
        <v>19.259</v>
      </c>
      <c r="L145" s="235">
        <v>0</v>
      </c>
      <c r="M145" s="236"/>
      <c r="N145" s="237">
        <f>ROUND(L145*K145,1)</f>
        <v>0</v>
      </c>
      <c r="O145" s="224"/>
      <c r="P145" s="224"/>
      <c r="Q145" s="224"/>
      <c r="R145" s="46"/>
      <c r="T145" s="225" t="s">
        <v>22</v>
      </c>
      <c r="U145" s="54" t="s">
        <v>45</v>
      </c>
      <c r="V145" s="45"/>
      <c r="W145" s="226">
        <f>V145*K145</f>
        <v>0</v>
      </c>
      <c r="X145" s="226">
        <v>0.001</v>
      </c>
      <c r="Y145" s="226">
        <f>X145*K145</f>
        <v>0.019259000000000002</v>
      </c>
      <c r="Z145" s="226">
        <v>0</v>
      </c>
      <c r="AA145" s="227">
        <f>Z145*K145</f>
        <v>0</v>
      </c>
      <c r="AR145" s="20" t="s">
        <v>297</v>
      </c>
      <c r="AT145" s="20" t="s">
        <v>222</v>
      </c>
      <c r="AU145" s="20" t="s">
        <v>38</v>
      </c>
      <c r="AY145" s="20" t="s">
        <v>169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38</v>
      </c>
      <c r="BK145" s="140">
        <f>ROUND(L145*K145,1)</f>
        <v>0</v>
      </c>
      <c r="BL145" s="20" t="s">
        <v>234</v>
      </c>
      <c r="BM145" s="20" t="s">
        <v>628</v>
      </c>
    </row>
    <row r="146" s="1" customFormat="1" ht="38.25" customHeight="1">
      <c r="B146" s="44"/>
      <c r="C146" s="217" t="s">
        <v>10</v>
      </c>
      <c r="D146" s="217" t="s">
        <v>170</v>
      </c>
      <c r="E146" s="218" t="s">
        <v>629</v>
      </c>
      <c r="F146" s="219" t="s">
        <v>630</v>
      </c>
      <c r="G146" s="219"/>
      <c r="H146" s="219"/>
      <c r="I146" s="219"/>
      <c r="J146" s="220" t="s">
        <v>203</v>
      </c>
      <c r="K146" s="221">
        <v>534.976</v>
      </c>
      <c r="L146" s="222">
        <v>0</v>
      </c>
      <c r="M146" s="223"/>
      <c r="N146" s="224">
        <f>ROUND(L146*K146,1)</f>
        <v>0</v>
      </c>
      <c r="O146" s="224"/>
      <c r="P146" s="224"/>
      <c r="Q146" s="224"/>
      <c r="R146" s="46"/>
      <c r="T146" s="225" t="s">
        <v>22</v>
      </c>
      <c r="U146" s="54" t="s">
        <v>45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234</v>
      </c>
      <c r="AT146" s="20" t="s">
        <v>170</v>
      </c>
      <c r="AU146" s="20" t="s">
        <v>38</v>
      </c>
      <c r="AY146" s="20" t="s">
        <v>169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38</v>
      </c>
      <c r="BK146" s="140">
        <f>ROUND(L146*K146,1)</f>
        <v>0</v>
      </c>
      <c r="BL146" s="20" t="s">
        <v>234</v>
      </c>
      <c r="BM146" s="20" t="s">
        <v>631</v>
      </c>
    </row>
    <row r="147" s="1" customFormat="1" ht="16.5" customHeight="1">
      <c r="B147" s="44"/>
      <c r="C147" s="230" t="s">
        <v>257</v>
      </c>
      <c r="D147" s="230" t="s">
        <v>222</v>
      </c>
      <c r="E147" s="231" t="s">
        <v>623</v>
      </c>
      <c r="F147" s="232" t="s">
        <v>624</v>
      </c>
      <c r="G147" s="232"/>
      <c r="H147" s="232"/>
      <c r="I147" s="232"/>
      <c r="J147" s="233" t="s">
        <v>571</v>
      </c>
      <c r="K147" s="234">
        <v>80.245999999999995</v>
      </c>
      <c r="L147" s="235">
        <v>0</v>
      </c>
      <c r="M147" s="236"/>
      <c r="N147" s="237">
        <f>ROUND(L147*K147,1)</f>
        <v>0</v>
      </c>
      <c r="O147" s="224"/>
      <c r="P147" s="224"/>
      <c r="Q147" s="224"/>
      <c r="R147" s="46"/>
      <c r="T147" s="225" t="s">
        <v>22</v>
      </c>
      <c r="U147" s="54" t="s">
        <v>45</v>
      </c>
      <c r="V147" s="45"/>
      <c r="W147" s="226">
        <f>V147*K147</f>
        <v>0</v>
      </c>
      <c r="X147" s="226">
        <v>0.001</v>
      </c>
      <c r="Y147" s="226">
        <f>X147*K147</f>
        <v>0.080245999999999998</v>
      </c>
      <c r="Z147" s="226">
        <v>0</v>
      </c>
      <c r="AA147" s="227">
        <f>Z147*K147</f>
        <v>0</v>
      </c>
      <c r="AR147" s="20" t="s">
        <v>297</v>
      </c>
      <c r="AT147" s="20" t="s">
        <v>222</v>
      </c>
      <c r="AU147" s="20" t="s">
        <v>38</v>
      </c>
      <c r="AY147" s="20" t="s">
        <v>169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38</v>
      </c>
      <c r="BK147" s="140">
        <f>ROUND(L147*K147,1)</f>
        <v>0</v>
      </c>
      <c r="BL147" s="20" t="s">
        <v>234</v>
      </c>
      <c r="BM147" s="20" t="s">
        <v>632</v>
      </c>
    </row>
    <row r="148" s="1" customFormat="1" ht="25.5" customHeight="1">
      <c r="B148" s="44"/>
      <c r="C148" s="230" t="s">
        <v>261</v>
      </c>
      <c r="D148" s="230" t="s">
        <v>222</v>
      </c>
      <c r="E148" s="231" t="s">
        <v>626</v>
      </c>
      <c r="F148" s="232" t="s">
        <v>627</v>
      </c>
      <c r="G148" s="232"/>
      <c r="H148" s="232"/>
      <c r="I148" s="232"/>
      <c r="J148" s="233" t="s">
        <v>571</v>
      </c>
      <c r="K148" s="234">
        <v>9.6300000000000008</v>
      </c>
      <c r="L148" s="235">
        <v>0</v>
      </c>
      <c r="M148" s="236"/>
      <c r="N148" s="237">
        <f>ROUND(L148*K148,1)</f>
        <v>0</v>
      </c>
      <c r="O148" s="224"/>
      <c r="P148" s="224"/>
      <c r="Q148" s="224"/>
      <c r="R148" s="46"/>
      <c r="T148" s="225" t="s">
        <v>22</v>
      </c>
      <c r="U148" s="54" t="s">
        <v>45</v>
      </c>
      <c r="V148" s="45"/>
      <c r="W148" s="226">
        <f>V148*K148</f>
        <v>0</v>
      </c>
      <c r="X148" s="226">
        <v>0.001</v>
      </c>
      <c r="Y148" s="226">
        <f>X148*K148</f>
        <v>0.0096300000000000014</v>
      </c>
      <c r="Z148" s="226">
        <v>0</v>
      </c>
      <c r="AA148" s="227">
        <f>Z148*K148</f>
        <v>0</v>
      </c>
      <c r="AR148" s="20" t="s">
        <v>297</v>
      </c>
      <c r="AT148" s="20" t="s">
        <v>222</v>
      </c>
      <c r="AU148" s="20" t="s">
        <v>38</v>
      </c>
      <c r="AY148" s="20" t="s">
        <v>169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38</v>
      </c>
      <c r="BK148" s="140">
        <f>ROUND(L148*K148,1)</f>
        <v>0</v>
      </c>
      <c r="BL148" s="20" t="s">
        <v>234</v>
      </c>
      <c r="BM148" s="20" t="s">
        <v>633</v>
      </c>
    </row>
    <row r="149" s="1" customFormat="1" ht="49.92" customHeight="1">
      <c r="B149" s="44"/>
      <c r="C149" s="45"/>
      <c r="D149" s="205" t="s">
        <v>555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238">
        <f>BK149</f>
        <v>0</v>
      </c>
      <c r="O149" s="239"/>
      <c r="P149" s="239"/>
      <c r="Q149" s="239"/>
      <c r="R149" s="46"/>
      <c r="T149" s="191"/>
      <c r="U149" s="70"/>
      <c r="V149" s="70"/>
      <c r="W149" s="70"/>
      <c r="X149" s="70"/>
      <c r="Y149" s="70"/>
      <c r="Z149" s="70"/>
      <c r="AA149" s="72"/>
      <c r="AT149" s="20" t="s">
        <v>79</v>
      </c>
      <c r="AU149" s="20" t="s">
        <v>80</v>
      </c>
      <c r="AY149" s="20" t="s">
        <v>556</v>
      </c>
      <c r="BK149" s="140">
        <v>0</v>
      </c>
    </row>
    <row r="150" s="1" customFormat="1" ht="6.96" customHeight="1">
      <c r="B150" s="73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5"/>
    </row>
  </sheetData>
  <sheetProtection sheet="1" formatColumns="0" formatRows="0" objects="1" scenarios="1" spinCount="10" saltValue="wZK9OPQh03ru9Te7KY3g5iCxFq7L/8enAQbagUyfd/4ENPyRlSuDfvHZ1fXBW24B3N84ClzwUnd5gB/1KCuHug==" hashValue="cLqNZZPe/AtXVGFj3F+g0ZLr7N5igbjF7dG+x8wp3Ki2i+hyLUpu05MI/rgIZdZPt7j0JCLeB4kNIMZQ14HVdQ==" algorithmName="SHA-512" password="CC35"/>
  <mergeCells count="14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20:Q120"/>
    <mergeCell ref="N121:Q121"/>
    <mergeCell ref="N130:Q130"/>
    <mergeCell ref="N133:Q133"/>
    <mergeCell ref="N138:Q138"/>
    <mergeCell ref="N140:Q140"/>
    <mergeCell ref="N149:Q14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113</v>
      </c>
      <c r="G1" s="13"/>
      <c r="H1" s="152" t="s">
        <v>114</v>
      </c>
      <c r="I1" s="152"/>
      <c r="J1" s="152"/>
      <c r="K1" s="152"/>
      <c r="L1" s="13" t="s">
        <v>115</v>
      </c>
      <c r="M1" s="11"/>
      <c r="N1" s="11"/>
      <c r="O1" s="12" t="s">
        <v>116</v>
      </c>
      <c r="P1" s="11"/>
      <c r="Q1" s="11"/>
      <c r="R1" s="11"/>
      <c r="S1" s="13" t="s">
        <v>117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94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118</v>
      </c>
    </row>
    <row r="4" ht="36.96" customHeight="1">
      <c r="B4" s="24"/>
      <c r="C4" s="25" t="s">
        <v>119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Rekonstrukce skladu cibule, k.ú. Bartošovice, p.č. 2348/1 a 2349/1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120</v>
      </c>
      <c r="E7" s="45"/>
      <c r="F7" s="34" t="s">
        <v>634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17. 5. 2018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22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30</v>
      </c>
      <c r="F12" s="45"/>
      <c r="G12" s="45"/>
      <c r="H12" s="45"/>
      <c r="I12" s="45"/>
      <c r="J12" s="45"/>
      <c r="K12" s="45"/>
      <c r="L12" s="45"/>
      <c r="M12" s="36" t="s">
        <v>31</v>
      </c>
      <c r="N12" s="45"/>
      <c r="O12" s="31" t="s">
        <v>22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32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31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34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35</v>
      </c>
      <c r="P17" s="31"/>
      <c r="Q17" s="45"/>
      <c r="R17" s="46"/>
    </row>
    <row r="18" s="1" customFormat="1" ht="18" customHeight="1">
      <c r="B18" s="44"/>
      <c r="C18" s="45"/>
      <c r="D18" s="45"/>
      <c r="E18" s="31" t="s">
        <v>36</v>
      </c>
      <c r="F18" s="45"/>
      <c r="G18" s="45"/>
      <c r="H18" s="45"/>
      <c r="I18" s="45"/>
      <c r="J18" s="45"/>
      <c r="K18" s="45"/>
      <c r="L18" s="45"/>
      <c r="M18" s="36" t="s">
        <v>31</v>
      </c>
      <c r="N18" s="45"/>
      <c r="O18" s="31" t="s">
        <v>22</v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31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122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107</v>
      </c>
      <c r="E28" s="45"/>
      <c r="F28" s="45"/>
      <c r="G28" s="45"/>
      <c r="H28" s="45"/>
      <c r="I28" s="45"/>
      <c r="J28" s="45"/>
      <c r="K28" s="45"/>
      <c r="L28" s="45"/>
      <c r="M28" s="43">
        <f>N98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43</v>
      </c>
      <c r="E30" s="45"/>
      <c r="F30" s="45"/>
      <c r="G30" s="45"/>
      <c r="H30" s="45"/>
      <c r="I30" s="45"/>
      <c r="J30" s="45"/>
      <c r="K30" s="45"/>
      <c r="L30" s="45"/>
      <c r="M30" s="158">
        <f>ROUND(M27+M28,0)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44</v>
      </c>
      <c r="E32" s="52" t="s">
        <v>45</v>
      </c>
      <c r="F32" s="53">
        <v>0.20999999999999999</v>
      </c>
      <c r="G32" s="159" t="s">
        <v>46</v>
      </c>
      <c r="H32" s="160">
        <f>(SUM(BE98:BE105)+SUM(BE123:BE153))</f>
        <v>0</v>
      </c>
      <c r="I32" s="45"/>
      <c r="J32" s="45"/>
      <c r="K32" s="45"/>
      <c r="L32" s="45"/>
      <c r="M32" s="160">
        <f>ROUND((SUM(BE98:BE105)+SUM(BE123:BE153)), 0)*F32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47</v>
      </c>
      <c r="F33" s="53">
        <v>0.14999999999999999</v>
      </c>
      <c r="G33" s="159" t="s">
        <v>46</v>
      </c>
      <c r="H33" s="160">
        <f>(SUM(BF98:BF105)+SUM(BF123:BF153))</f>
        <v>0</v>
      </c>
      <c r="I33" s="45"/>
      <c r="J33" s="45"/>
      <c r="K33" s="45"/>
      <c r="L33" s="45"/>
      <c r="M33" s="160">
        <f>ROUND((SUM(BF98:BF105)+SUM(BF123:BF153)), 0)*F33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48</v>
      </c>
      <c r="F34" s="53">
        <v>0.20999999999999999</v>
      </c>
      <c r="G34" s="159" t="s">
        <v>46</v>
      </c>
      <c r="H34" s="160">
        <f>(SUM(BG98:BG105)+SUM(BG123:BG153))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49</v>
      </c>
      <c r="F35" s="53">
        <v>0.14999999999999999</v>
      </c>
      <c r="G35" s="159" t="s">
        <v>46</v>
      </c>
      <c r="H35" s="160">
        <f>(SUM(BH98:BH105)+SUM(BH123:BH153))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50</v>
      </c>
      <c r="F36" s="53">
        <v>0</v>
      </c>
      <c r="G36" s="159" t="s">
        <v>46</v>
      </c>
      <c r="H36" s="160">
        <f>(SUM(BI98:BI105)+SUM(BI123:BI153))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51</v>
      </c>
      <c r="E38" s="101"/>
      <c r="F38" s="101"/>
      <c r="G38" s="162" t="s">
        <v>52</v>
      </c>
      <c r="H38" s="163" t="s">
        <v>53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54</v>
      </c>
      <c r="E50" s="65"/>
      <c r="F50" s="65"/>
      <c r="G50" s="65"/>
      <c r="H50" s="66"/>
      <c r="I50" s="45"/>
      <c r="J50" s="64" t="s">
        <v>55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56</v>
      </c>
      <c r="E59" s="70"/>
      <c r="F59" s="70"/>
      <c r="G59" s="71" t="s">
        <v>57</v>
      </c>
      <c r="H59" s="72"/>
      <c r="I59" s="45"/>
      <c r="J59" s="69" t="s">
        <v>56</v>
      </c>
      <c r="K59" s="70"/>
      <c r="L59" s="70"/>
      <c r="M59" s="70"/>
      <c r="N59" s="71" t="s">
        <v>57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58</v>
      </c>
      <c r="E61" s="65"/>
      <c r="F61" s="65"/>
      <c r="G61" s="65"/>
      <c r="H61" s="66"/>
      <c r="I61" s="45"/>
      <c r="J61" s="64" t="s">
        <v>59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56</v>
      </c>
      <c r="E70" s="70"/>
      <c r="F70" s="70"/>
      <c r="G70" s="71" t="s">
        <v>57</v>
      </c>
      <c r="H70" s="72"/>
      <c r="I70" s="45"/>
      <c r="J70" s="69" t="s">
        <v>56</v>
      </c>
      <c r="K70" s="70"/>
      <c r="L70" s="70"/>
      <c r="M70" s="70"/>
      <c r="N70" s="71" t="s">
        <v>57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Rekonstrukce skladu cibule, k.ú. Bartošovice, p.č. 2348/1 a 2349/1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120</v>
      </c>
      <c r="D79" s="45"/>
      <c r="E79" s="45"/>
      <c r="F79" s="85" t="str">
        <f>F7</f>
        <v>03 - Kanalizace a vsakovací jímka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17. 5. 2018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>Ing. Petr Klečka</v>
      </c>
      <c r="G83" s="45"/>
      <c r="H83" s="45"/>
      <c r="I83" s="45"/>
      <c r="J83" s="45"/>
      <c r="K83" s="36" t="s">
        <v>34</v>
      </c>
      <c r="L83" s="45"/>
      <c r="M83" s="31" t="str">
        <f>E18</f>
        <v>PROJECT WORK,s.r.o.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32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39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124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125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126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N123</f>
        <v>0</v>
      </c>
      <c r="O88" s="172"/>
      <c r="P88" s="172"/>
      <c r="Q88" s="172"/>
      <c r="R88" s="46"/>
      <c r="T88" s="169"/>
      <c r="U88" s="169"/>
      <c r="AU88" s="20" t="s">
        <v>127</v>
      </c>
    </row>
    <row r="89" s="6" customFormat="1" ht="24.96" customHeight="1">
      <c r="B89" s="173"/>
      <c r="C89" s="174"/>
      <c r="D89" s="175" t="s">
        <v>128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N124</f>
        <v>0</v>
      </c>
      <c r="O89" s="174"/>
      <c r="P89" s="174"/>
      <c r="Q89" s="174"/>
      <c r="R89" s="177"/>
      <c r="T89" s="178"/>
      <c r="U89" s="178"/>
    </row>
    <row r="90" s="7" customFormat="1" ht="19.92" customHeight="1">
      <c r="B90" s="179"/>
      <c r="C90" s="180"/>
      <c r="D90" s="134" t="s">
        <v>635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N125</f>
        <v>0</v>
      </c>
      <c r="O90" s="180"/>
      <c r="P90" s="180"/>
      <c r="Q90" s="180"/>
      <c r="R90" s="181"/>
      <c r="T90" s="182"/>
      <c r="U90" s="182"/>
    </row>
    <row r="91" s="7" customFormat="1" ht="19.92" customHeight="1">
      <c r="B91" s="179"/>
      <c r="C91" s="180"/>
      <c r="D91" s="134" t="s">
        <v>636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N135</f>
        <v>0</v>
      </c>
      <c r="O91" s="180"/>
      <c r="P91" s="180"/>
      <c r="Q91" s="180"/>
      <c r="R91" s="181"/>
      <c r="T91" s="182"/>
      <c r="U91" s="182"/>
    </row>
    <row r="92" s="7" customFormat="1" ht="19.92" customHeight="1">
      <c r="B92" s="179"/>
      <c r="C92" s="180"/>
      <c r="D92" s="134" t="s">
        <v>132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N138</f>
        <v>0</v>
      </c>
      <c r="O92" s="180"/>
      <c r="P92" s="180"/>
      <c r="Q92" s="180"/>
      <c r="R92" s="181"/>
      <c r="T92" s="182"/>
      <c r="U92" s="182"/>
    </row>
    <row r="93" s="7" customFormat="1" ht="19.92" customHeight="1">
      <c r="B93" s="179"/>
      <c r="C93" s="180"/>
      <c r="D93" s="134" t="s">
        <v>637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N140</f>
        <v>0</v>
      </c>
      <c r="O93" s="180"/>
      <c r="P93" s="180"/>
      <c r="Q93" s="180"/>
      <c r="R93" s="181"/>
      <c r="T93" s="182"/>
      <c r="U93" s="182"/>
    </row>
    <row r="94" s="7" customFormat="1" ht="19.92" customHeight="1">
      <c r="B94" s="179"/>
      <c r="C94" s="180"/>
      <c r="D94" s="134" t="s">
        <v>638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36">
        <f>N149</f>
        <v>0</v>
      </c>
      <c r="O94" s="180"/>
      <c r="P94" s="180"/>
      <c r="Q94" s="180"/>
      <c r="R94" s="181"/>
      <c r="T94" s="182"/>
      <c r="U94" s="182"/>
    </row>
    <row r="95" s="6" customFormat="1" ht="24.96" customHeight="1">
      <c r="B95" s="173"/>
      <c r="C95" s="174"/>
      <c r="D95" s="175" t="s">
        <v>138</v>
      </c>
      <c r="E95" s="174"/>
      <c r="F95" s="174"/>
      <c r="G95" s="174"/>
      <c r="H95" s="174"/>
      <c r="I95" s="174"/>
      <c r="J95" s="174"/>
      <c r="K95" s="174"/>
      <c r="L95" s="174"/>
      <c r="M95" s="174"/>
      <c r="N95" s="176">
        <f>N151</f>
        <v>0</v>
      </c>
      <c r="O95" s="174"/>
      <c r="P95" s="174"/>
      <c r="Q95" s="174"/>
      <c r="R95" s="177"/>
      <c r="T95" s="178"/>
      <c r="U95" s="178"/>
    </row>
    <row r="96" s="7" customFormat="1" ht="19.92" customHeight="1">
      <c r="B96" s="179"/>
      <c r="C96" s="180"/>
      <c r="D96" s="134" t="s">
        <v>639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36">
        <f>N152</f>
        <v>0</v>
      </c>
      <c r="O96" s="180"/>
      <c r="P96" s="180"/>
      <c r="Q96" s="180"/>
      <c r="R96" s="181"/>
      <c r="T96" s="182"/>
      <c r="U96" s="182"/>
    </row>
    <row r="97" s="1" customFormat="1" ht="21.84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  <c r="T97" s="169"/>
      <c r="U97" s="169"/>
    </row>
    <row r="98" s="1" customFormat="1" ht="29.28" customHeight="1">
      <c r="B98" s="44"/>
      <c r="C98" s="171" t="s">
        <v>146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172">
        <f>ROUND(N99+N100+N101+N102+N103+N104,0)</f>
        <v>0</v>
      </c>
      <c r="O98" s="183"/>
      <c r="P98" s="183"/>
      <c r="Q98" s="183"/>
      <c r="R98" s="46"/>
      <c r="T98" s="184"/>
      <c r="U98" s="185" t="s">
        <v>44</v>
      </c>
    </row>
    <row r="99" s="1" customFormat="1" ht="18" customHeight="1">
      <c r="B99" s="44"/>
      <c r="C99" s="45"/>
      <c r="D99" s="141" t="s">
        <v>147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ROUND(N88*T99,0)</f>
        <v>0</v>
      </c>
      <c r="O99" s="136"/>
      <c r="P99" s="136"/>
      <c r="Q99" s="136"/>
      <c r="R99" s="46"/>
      <c r="S99" s="186"/>
      <c r="T99" s="187"/>
      <c r="U99" s="188" t="s">
        <v>45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148</v>
      </c>
      <c r="AZ99" s="186"/>
      <c r="BA99" s="186"/>
      <c r="BB99" s="186"/>
      <c r="BC99" s="186"/>
      <c r="BD99" s="186"/>
      <c r="BE99" s="190">
        <f>IF(U99="základní",N99,0)</f>
        <v>0</v>
      </c>
      <c r="BF99" s="190">
        <f>IF(U99="snížená",N99,0)</f>
        <v>0</v>
      </c>
      <c r="BG99" s="190">
        <f>IF(U99="zákl. přenesená",N99,0)</f>
        <v>0</v>
      </c>
      <c r="BH99" s="190">
        <f>IF(U99="sníž. přenesená",N99,0)</f>
        <v>0</v>
      </c>
      <c r="BI99" s="190">
        <f>IF(U99="nulová",N99,0)</f>
        <v>0</v>
      </c>
      <c r="BJ99" s="189" t="s">
        <v>38</v>
      </c>
      <c r="BK99" s="186"/>
      <c r="BL99" s="186"/>
      <c r="BM99" s="186"/>
    </row>
    <row r="100" s="1" customFormat="1" ht="18" customHeight="1">
      <c r="B100" s="44"/>
      <c r="C100" s="45"/>
      <c r="D100" s="141" t="s">
        <v>564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ROUND(N88*T100,0)</f>
        <v>0</v>
      </c>
      <c r="O100" s="136"/>
      <c r="P100" s="136"/>
      <c r="Q100" s="136"/>
      <c r="R100" s="46"/>
      <c r="S100" s="186"/>
      <c r="T100" s="187"/>
      <c r="U100" s="188" t="s">
        <v>45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148</v>
      </c>
      <c r="AZ100" s="186"/>
      <c r="BA100" s="186"/>
      <c r="BB100" s="186"/>
      <c r="BC100" s="186"/>
      <c r="BD100" s="186"/>
      <c r="BE100" s="190">
        <f>IF(U100="základní",N100,0)</f>
        <v>0</v>
      </c>
      <c r="BF100" s="190">
        <f>IF(U100="snížená",N100,0)</f>
        <v>0</v>
      </c>
      <c r="BG100" s="190">
        <f>IF(U100="zákl. přenesená",N100,0)</f>
        <v>0</v>
      </c>
      <c r="BH100" s="190">
        <f>IF(U100="sníž. přenesená",N100,0)</f>
        <v>0</v>
      </c>
      <c r="BI100" s="190">
        <f>IF(U100="nulová",N100,0)</f>
        <v>0</v>
      </c>
      <c r="BJ100" s="189" t="s">
        <v>38</v>
      </c>
      <c r="BK100" s="186"/>
      <c r="BL100" s="186"/>
      <c r="BM100" s="186"/>
    </row>
    <row r="101" s="1" customFormat="1" ht="18" customHeight="1">
      <c r="B101" s="44"/>
      <c r="C101" s="45"/>
      <c r="D101" s="141" t="s">
        <v>150</v>
      </c>
      <c r="E101" s="134"/>
      <c r="F101" s="134"/>
      <c r="G101" s="134"/>
      <c r="H101" s="134"/>
      <c r="I101" s="45"/>
      <c r="J101" s="45"/>
      <c r="K101" s="45"/>
      <c r="L101" s="45"/>
      <c r="M101" s="45"/>
      <c r="N101" s="135">
        <f>ROUND(N88*T101,0)</f>
        <v>0</v>
      </c>
      <c r="O101" s="136"/>
      <c r="P101" s="136"/>
      <c r="Q101" s="136"/>
      <c r="R101" s="46"/>
      <c r="S101" s="186"/>
      <c r="T101" s="187"/>
      <c r="U101" s="188" t="s">
        <v>45</v>
      </c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9" t="s">
        <v>148</v>
      </c>
      <c r="AZ101" s="186"/>
      <c r="BA101" s="186"/>
      <c r="BB101" s="186"/>
      <c r="BC101" s="186"/>
      <c r="BD101" s="186"/>
      <c r="BE101" s="190">
        <f>IF(U101="základní",N101,0)</f>
        <v>0</v>
      </c>
      <c r="BF101" s="190">
        <f>IF(U101="snížená",N101,0)</f>
        <v>0</v>
      </c>
      <c r="BG101" s="190">
        <f>IF(U101="zákl. přenesená",N101,0)</f>
        <v>0</v>
      </c>
      <c r="BH101" s="190">
        <f>IF(U101="sníž. přenesená",N101,0)</f>
        <v>0</v>
      </c>
      <c r="BI101" s="190">
        <f>IF(U101="nulová",N101,0)</f>
        <v>0</v>
      </c>
      <c r="BJ101" s="189" t="s">
        <v>38</v>
      </c>
      <c r="BK101" s="186"/>
      <c r="BL101" s="186"/>
      <c r="BM101" s="186"/>
    </row>
    <row r="102" s="1" customFormat="1" ht="18" customHeight="1">
      <c r="B102" s="44"/>
      <c r="C102" s="45"/>
      <c r="D102" s="141" t="s">
        <v>151</v>
      </c>
      <c r="E102" s="134"/>
      <c r="F102" s="134"/>
      <c r="G102" s="134"/>
      <c r="H102" s="134"/>
      <c r="I102" s="45"/>
      <c r="J102" s="45"/>
      <c r="K102" s="45"/>
      <c r="L102" s="45"/>
      <c r="M102" s="45"/>
      <c r="N102" s="135">
        <f>ROUND(N88*T102,0)</f>
        <v>0</v>
      </c>
      <c r="O102" s="136"/>
      <c r="P102" s="136"/>
      <c r="Q102" s="136"/>
      <c r="R102" s="46"/>
      <c r="S102" s="186"/>
      <c r="T102" s="187"/>
      <c r="U102" s="188" t="s">
        <v>45</v>
      </c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9" t="s">
        <v>148</v>
      </c>
      <c r="AZ102" s="186"/>
      <c r="BA102" s="186"/>
      <c r="BB102" s="186"/>
      <c r="BC102" s="186"/>
      <c r="BD102" s="186"/>
      <c r="BE102" s="190">
        <f>IF(U102="základní",N102,0)</f>
        <v>0</v>
      </c>
      <c r="BF102" s="190">
        <f>IF(U102="snížená",N102,0)</f>
        <v>0</v>
      </c>
      <c r="BG102" s="190">
        <f>IF(U102="zákl. přenesená",N102,0)</f>
        <v>0</v>
      </c>
      <c r="BH102" s="190">
        <f>IF(U102="sníž. přenesená",N102,0)</f>
        <v>0</v>
      </c>
      <c r="BI102" s="190">
        <f>IF(U102="nulová",N102,0)</f>
        <v>0</v>
      </c>
      <c r="BJ102" s="189" t="s">
        <v>38</v>
      </c>
      <c r="BK102" s="186"/>
      <c r="BL102" s="186"/>
      <c r="BM102" s="186"/>
    </row>
    <row r="103" s="1" customFormat="1" ht="18" customHeight="1">
      <c r="B103" s="44"/>
      <c r="C103" s="45"/>
      <c r="D103" s="141" t="s">
        <v>565</v>
      </c>
      <c r="E103" s="134"/>
      <c r="F103" s="134"/>
      <c r="G103" s="134"/>
      <c r="H103" s="134"/>
      <c r="I103" s="45"/>
      <c r="J103" s="45"/>
      <c r="K103" s="45"/>
      <c r="L103" s="45"/>
      <c r="M103" s="45"/>
      <c r="N103" s="135">
        <f>ROUND(N88*T103,0)</f>
        <v>0</v>
      </c>
      <c r="O103" s="136"/>
      <c r="P103" s="136"/>
      <c r="Q103" s="136"/>
      <c r="R103" s="46"/>
      <c r="S103" s="186"/>
      <c r="T103" s="187"/>
      <c r="U103" s="188" t="s">
        <v>45</v>
      </c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9" t="s">
        <v>148</v>
      </c>
      <c r="AZ103" s="186"/>
      <c r="BA103" s="186"/>
      <c r="BB103" s="186"/>
      <c r="BC103" s="186"/>
      <c r="BD103" s="186"/>
      <c r="BE103" s="190">
        <f>IF(U103="základní",N103,0)</f>
        <v>0</v>
      </c>
      <c r="BF103" s="190">
        <f>IF(U103="snížená",N103,0)</f>
        <v>0</v>
      </c>
      <c r="BG103" s="190">
        <f>IF(U103="zákl. přenesená",N103,0)</f>
        <v>0</v>
      </c>
      <c r="BH103" s="190">
        <f>IF(U103="sníž. přenesená",N103,0)</f>
        <v>0</v>
      </c>
      <c r="BI103" s="190">
        <f>IF(U103="nulová",N103,0)</f>
        <v>0</v>
      </c>
      <c r="BJ103" s="189" t="s">
        <v>38</v>
      </c>
      <c r="BK103" s="186"/>
      <c r="BL103" s="186"/>
      <c r="BM103" s="186"/>
    </row>
    <row r="104" s="1" customFormat="1" ht="18" customHeight="1">
      <c r="B104" s="44"/>
      <c r="C104" s="45"/>
      <c r="D104" s="134" t="s">
        <v>153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135">
        <f>ROUND(N88*T104,0)</f>
        <v>0</v>
      </c>
      <c r="O104" s="136"/>
      <c r="P104" s="136"/>
      <c r="Q104" s="136"/>
      <c r="R104" s="46"/>
      <c r="S104" s="186"/>
      <c r="T104" s="191"/>
      <c r="U104" s="192" t="s">
        <v>45</v>
      </c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9" t="s">
        <v>154</v>
      </c>
      <c r="AZ104" s="186"/>
      <c r="BA104" s="186"/>
      <c r="BB104" s="186"/>
      <c r="BC104" s="186"/>
      <c r="BD104" s="186"/>
      <c r="BE104" s="190">
        <f>IF(U104="základní",N104,0)</f>
        <v>0</v>
      </c>
      <c r="BF104" s="190">
        <f>IF(U104="snížená",N104,0)</f>
        <v>0</v>
      </c>
      <c r="BG104" s="190">
        <f>IF(U104="zákl. přenesená",N104,0)</f>
        <v>0</v>
      </c>
      <c r="BH104" s="190">
        <f>IF(U104="sníž. přenesená",N104,0)</f>
        <v>0</v>
      </c>
      <c r="BI104" s="190">
        <f>IF(U104="nulová",N104,0)</f>
        <v>0</v>
      </c>
      <c r="BJ104" s="189" t="s">
        <v>38</v>
      </c>
      <c r="BK104" s="186"/>
      <c r="BL104" s="186"/>
      <c r="BM104" s="186"/>
    </row>
    <row r="105" s="1" customForma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  <c r="T105" s="169"/>
      <c r="U105" s="169"/>
    </row>
    <row r="106" s="1" customFormat="1" ht="29.28" customHeight="1">
      <c r="B106" s="44"/>
      <c r="C106" s="148" t="s">
        <v>112</v>
      </c>
      <c r="D106" s="149"/>
      <c r="E106" s="149"/>
      <c r="F106" s="149"/>
      <c r="G106" s="149"/>
      <c r="H106" s="149"/>
      <c r="I106" s="149"/>
      <c r="J106" s="149"/>
      <c r="K106" s="149"/>
      <c r="L106" s="150">
        <f>ROUND(SUM(N88+N98),0)</f>
        <v>0</v>
      </c>
      <c r="M106" s="150"/>
      <c r="N106" s="150"/>
      <c r="O106" s="150"/>
      <c r="P106" s="150"/>
      <c r="Q106" s="150"/>
      <c r="R106" s="46"/>
      <c r="T106" s="169"/>
      <c r="U106" s="169"/>
    </row>
    <row r="107" s="1" customFormat="1" ht="6.96" customHeight="1"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5"/>
      <c r="T107" s="169"/>
      <c r="U107" s="169"/>
    </row>
    <row r="111" s="1" customFormat="1" ht="6.96" customHeight="1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8"/>
    </row>
    <row r="112" s="1" customFormat="1" ht="36.96" customHeight="1">
      <c r="B112" s="44"/>
      <c r="C112" s="25" t="s">
        <v>155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6.96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="1" customFormat="1" ht="30" customHeight="1">
      <c r="B114" s="44"/>
      <c r="C114" s="36" t="s">
        <v>19</v>
      </c>
      <c r="D114" s="45"/>
      <c r="E114" s="45"/>
      <c r="F114" s="153" t="str">
        <f>F6</f>
        <v>Rekonstrukce skladu cibule, k.ú. Bartošovice, p.č. 2348/1 a 2349/1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45"/>
      <c r="R114" s="46"/>
    </row>
    <row r="115" s="1" customFormat="1" ht="36.96" customHeight="1">
      <c r="B115" s="44"/>
      <c r="C115" s="83" t="s">
        <v>120</v>
      </c>
      <c r="D115" s="45"/>
      <c r="E115" s="45"/>
      <c r="F115" s="85" t="str">
        <f>F7</f>
        <v>03 - Kanalizace a vsakovací jímka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="1" customFormat="1" ht="6.96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="1" customFormat="1" ht="18" customHeight="1">
      <c r="B117" s="44"/>
      <c r="C117" s="36" t="s">
        <v>24</v>
      </c>
      <c r="D117" s="45"/>
      <c r="E117" s="45"/>
      <c r="F117" s="31" t="str">
        <f>F9</f>
        <v xml:space="preserve"> </v>
      </c>
      <c r="G117" s="45"/>
      <c r="H117" s="45"/>
      <c r="I117" s="45"/>
      <c r="J117" s="45"/>
      <c r="K117" s="36" t="s">
        <v>26</v>
      </c>
      <c r="L117" s="45"/>
      <c r="M117" s="88" t="str">
        <f>IF(O9="","",O9)</f>
        <v>17. 5. 2018</v>
      </c>
      <c r="N117" s="88"/>
      <c r="O117" s="88"/>
      <c r="P117" s="88"/>
      <c r="Q117" s="45"/>
      <c r="R117" s="46"/>
    </row>
    <row r="118" s="1" customFormat="1" ht="6.96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="1" customFormat="1">
      <c r="B119" s="44"/>
      <c r="C119" s="36" t="s">
        <v>28</v>
      </c>
      <c r="D119" s="45"/>
      <c r="E119" s="45"/>
      <c r="F119" s="31" t="str">
        <f>E12</f>
        <v>Ing. Petr Klečka</v>
      </c>
      <c r="G119" s="45"/>
      <c r="H119" s="45"/>
      <c r="I119" s="45"/>
      <c r="J119" s="45"/>
      <c r="K119" s="36" t="s">
        <v>34</v>
      </c>
      <c r="L119" s="45"/>
      <c r="M119" s="31" t="str">
        <f>E18</f>
        <v>PROJECT WORK,s.r.o.</v>
      </c>
      <c r="N119" s="31"/>
      <c r="O119" s="31"/>
      <c r="P119" s="31"/>
      <c r="Q119" s="31"/>
      <c r="R119" s="46"/>
    </row>
    <row r="120" s="1" customFormat="1" ht="14.4" customHeight="1">
      <c r="B120" s="44"/>
      <c r="C120" s="36" t="s">
        <v>32</v>
      </c>
      <c r="D120" s="45"/>
      <c r="E120" s="45"/>
      <c r="F120" s="31" t="str">
        <f>IF(E15="","",E15)</f>
        <v>Vyplň údaj</v>
      </c>
      <c r="G120" s="45"/>
      <c r="H120" s="45"/>
      <c r="I120" s="45"/>
      <c r="J120" s="45"/>
      <c r="K120" s="36" t="s">
        <v>39</v>
      </c>
      <c r="L120" s="45"/>
      <c r="M120" s="31" t="str">
        <f>E21</f>
        <v xml:space="preserve"> </v>
      </c>
      <c r="N120" s="31"/>
      <c r="O120" s="31"/>
      <c r="P120" s="31"/>
      <c r="Q120" s="31"/>
      <c r="R120" s="46"/>
    </row>
    <row r="121" s="1" customFormat="1" ht="10.32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</row>
    <row r="122" s="8" customFormat="1" ht="29.28" customHeight="1">
      <c r="B122" s="193"/>
      <c r="C122" s="194" t="s">
        <v>156</v>
      </c>
      <c r="D122" s="195" t="s">
        <v>157</v>
      </c>
      <c r="E122" s="195" t="s">
        <v>62</v>
      </c>
      <c r="F122" s="195" t="s">
        <v>158</v>
      </c>
      <c r="G122" s="195"/>
      <c r="H122" s="195"/>
      <c r="I122" s="195"/>
      <c r="J122" s="195" t="s">
        <v>159</v>
      </c>
      <c r="K122" s="195" t="s">
        <v>160</v>
      </c>
      <c r="L122" s="195" t="s">
        <v>161</v>
      </c>
      <c r="M122" s="195"/>
      <c r="N122" s="195" t="s">
        <v>125</v>
      </c>
      <c r="O122" s="195"/>
      <c r="P122" s="195"/>
      <c r="Q122" s="196"/>
      <c r="R122" s="197"/>
      <c r="T122" s="104" t="s">
        <v>162</v>
      </c>
      <c r="U122" s="105" t="s">
        <v>44</v>
      </c>
      <c r="V122" s="105" t="s">
        <v>163</v>
      </c>
      <c r="W122" s="105" t="s">
        <v>164</v>
      </c>
      <c r="X122" s="105" t="s">
        <v>165</v>
      </c>
      <c r="Y122" s="105" t="s">
        <v>166</v>
      </c>
      <c r="Z122" s="105" t="s">
        <v>167</v>
      </c>
      <c r="AA122" s="106" t="s">
        <v>168</v>
      </c>
    </row>
    <row r="123" s="1" customFormat="1" ht="29.28" customHeight="1">
      <c r="B123" s="44"/>
      <c r="C123" s="108" t="s">
        <v>122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198">
        <f>BK123</f>
        <v>0</v>
      </c>
      <c r="O123" s="199"/>
      <c r="P123" s="199"/>
      <c r="Q123" s="199"/>
      <c r="R123" s="46"/>
      <c r="T123" s="107"/>
      <c r="U123" s="65"/>
      <c r="V123" s="65"/>
      <c r="W123" s="200">
        <f>W124+W151+W154</f>
        <v>0</v>
      </c>
      <c r="X123" s="65"/>
      <c r="Y123" s="200">
        <f>Y124+Y151+Y154</f>
        <v>190.04290728000001</v>
      </c>
      <c r="Z123" s="65"/>
      <c r="AA123" s="201">
        <f>AA124+AA151+AA154</f>
        <v>0</v>
      </c>
      <c r="AT123" s="20" t="s">
        <v>79</v>
      </c>
      <c r="AU123" s="20" t="s">
        <v>127</v>
      </c>
      <c r="BK123" s="202">
        <f>BK124+BK151+BK154</f>
        <v>0</v>
      </c>
    </row>
    <row r="124" s="9" customFormat="1" ht="37.44" customHeight="1">
      <c r="B124" s="203"/>
      <c r="C124" s="204"/>
      <c r="D124" s="205" t="s">
        <v>128</v>
      </c>
      <c r="E124" s="205"/>
      <c r="F124" s="205"/>
      <c r="G124" s="205"/>
      <c r="H124" s="205"/>
      <c r="I124" s="205"/>
      <c r="J124" s="205"/>
      <c r="K124" s="205"/>
      <c r="L124" s="205"/>
      <c r="M124" s="205"/>
      <c r="N124" s="206">
        <f>BK124</f>
        <v>0</v>
      </c>
      <c r="O124" s="176"/>
      <c r="P124" s="176"/>
      <c r="Q124" s="176"/>
      <c r="R124" s="207"/>
      <c r="T124" s="208"/>
      <c r="U124" s="204"/>
      <c r="V124" s="204"/>
      <c r="W124" s="209">
        <f>W125+W135+W138+W140+W149</f>
        <v>0</v>
      </c>
      <c r="X124" s="204"/>
      <c r="Y124" s="209">
        <f>Y125+Y135+Y138+Y140+Y149</f>
        <v>190.03240728</v>
      </c>
      <c r="Z124" s="204"/>
      <c r="AA124" s="210">
        <f>AA125+AA135+AA138+AA140+AA149</f>
        <v>0</v>
      </c>
      <c r="AR124" s="211" t="s">
        <v>38</v>
      </c>
      <c r="AT124" s="212" t="s">
        <v>79</v>
      </c>
      <c r="AU124" s="212" t="s">
        <v>80</v>
      </c>
      <c r="AY124" s="211" t="s">
        <v>169</v>
      </c>
      <c r="BK124" s="213">
        <f>BK125+BK135+BK138+BK140+BK149</f>
        <v>0</v>
      </c>
    </row>
    <row r="125" s="9" customFormat="1" ht="19.92" customHeight="1">
      <c r="B125" s="203"/>
      <c r="C125" s="204"/>
      <c r="D125" s="214" t="s">
        <v>635</v>
      </c>
      <c r="E125" s="214"/>
      <c r="F125" s="214"/>
      <c r="G125" s="214"/>
      <c r="H125" s="214"/>
      <c r="I125" s="214"/>
      <c r="J125" s="214"/>
      <c r="K125" s="214"/>
      <c r="L125" s="214"/>
      <c r="M125" s="214"/>
      <c r="N125" s="215">
        <f>BK125</f>
        <v>0</v>
      </c>
      <c r="O125" s="216"/>
      <c r="P125" s="216"/>
      <c r="Q125" s="216"/>
      <c r="R125" s="207"/>
      <c r="T125" s="208"/>
      <c r="U125" s="204"/>
      <c r="V125" s="204"/>
      <c r="W125" s="209">
        <f>SUM(W126:W134)</f>
        <v>0</v>
      </c>
      <c r="X125" s="204"/>
      <c r="Y125" s="209">
        <f>SUM(Y126:Y134)</f>
        <v>153.37100000000001</v>
      </c>
      <c r="Z125" s="204"/>
      <c r="AA125" s="210">
        <f>SUM(AA126:AA134)</f>
        <v>0</v>
      </c>
      <c r="AR125" s="211" t="s">
        <v>38</v>
      </c>
      <c r="AT125" s="212" t="s">
        <v>79</v>
      </c>
      <c r="AU125" s="212" t="s">
        <v>38</v>
      </c>
      <c r="AY125" s="211" t="s">
        <v>169</v>
      </c>
      <c r="BK125" s="213">
        <f>SUM(BK126:BK134)</f>
        <v>0</v>
      </c>
    </row>
    <row r="126" s="1" customFormat="1" ht="25.5" customHeight="1">
      <c r="B126" s="44"/>
      <c r="C126" s="217" t="s">
        <v>38</v>
      </c>
      <c r="D126" s="217" t="s">
        <v>170</v>
      </c>
      <c r="E126" s="218" t="s">
        <v>640</v>
      </c>
      <c r="F126" s="219" t="s">
        <v>641</v>
      </c>
      <c r="G126" s="219"/>
      <c r="H126" s="219"/>
      <c r="I126" s="219"/>
      <c r="J126" s="220" t="s">
        <v>173</v>
      </c>
      <c r="K126" s="221">
        <v>116.19</v>
      </c>
      <c r="L126" s="222">
        <v>0</v>
      </c>
      <c r="M126" s="223"/>
      <c r="N126" s="224">
        <f>ROUND(L126*K126,1)</f>
        <v>0</v>
      </c>
      <c r="O126" s="224"/>
      <c r="P126" s="224"/>
      <c r="Q126" s="224"/>
      <c r="R126" s="46"/>
      <c r="T126" s="225" t="s">
        <v>22</v>
      </c>
      <c r="U126" s="54" t="s">
        <v>45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174</v>
      </c>
      <c r="AT126" s="20" t="s">
        <v>170</v>
      </c>
      <c r="AU126" s="20" t="s">
        <v>118</v>
      </c>
      <c r="AY126" s="20" t="s">
        <v>169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38</v>
      </c>
      <c r="BK126" s="140">
        <f>ROUND(L126*K126,1)</f>
        <v>0</v>
      </c>
      <c r="BL126" s="20" t="s">
        <v>174</v>
      </c>
      <c r="BM126" s="20" t="s">
        <v>642</v>
      </c>
    </row>
    <row r="127" s="1" customFormat="1" ht="25.5" customHeight="1">
      <c r="B127" s="44"/>
      <c r="C127" s="217" t="s">
        <v>118</v>
      </c>
      <c r="D127" s="217" t="s">
        <v>170</v>
      </c>
      <c r="E127" s="218" t="s">
        <v>643</v>
      </c>
      <c r="F127" s="219" t="s">
        <v>644</v>
      </c>
      <c r="G127" s="219"/>
      <c r="H127" s="219"/>
      <c r="I127" s="219"/>
      <c r="J127" s="220" t="s">
        <v>173</v>
      </c>
      <c r="K127" s="221">
        <v>116.19</v>
      </c>
      <c r="L127" s="222">
        <v>0</v>
      </c>
      <c r="M127" s="223"/>
      <c r="N127" s="224">
        <f>ROUND(L127*K127,1)</f>
        <v>0</v>
      </c>
      <c r="O127" s="224"/>
      <c r="P127" s="224"/>
      <c r="Q127" s="224"/>
      <c r="R127" s="46"/>
      <c r="T127" s="225" t="s">
        <v>22</v>
      </c>
      <c r="U127" s="54" t="s">
        <v>45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174</v>
      </c>
      <c r="AT127" s="20" t="s">
        <v>170</v>
      </c>
      <c r="AU127" s="20" t="s">
        <v>118</v>
      </c>
      <c r="AY127" s="20" t="s">
        <v>169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38</v>
      </c>
      <c r="BK127" s="140">
        <f>ROUND(L127*K127,1)</f>
        <v>0</v>
      </c>
      <c r="BL127" s="20" t="s">
        <v>174</v>
      </c>
      <c r="BM127" s="20" t="s">
        <v>645</v>
      </c>
    </row>
    <row r="128" s="1" customFormat="1" ht="38.25" customHeight="1">
      <c r="B128" s="44"/>
      <c r="C128" s="217" t="s">
        <v>180</v>
      </c>
      <c r="D128" s="217" t="s">
        <v>170</v>
      </c>
      <c r="E128" s="218" t="s">
        <v>646</v>
      </c>
      <c r="F128" s="219" t="s">
        <v>647</v>
      </c>
      <c r="G128" s="219"/>
      <c r="H128" s="219"/>
      <c r="I128" s="219"/>
      <c r="J128" s="220" t="s">
        <v>173</v>
      </c>
      <c r="K128" s="221">
        <v>12.539999999999999</v>
      </c>
      <c r="L128" s="222">
        <v>0</v>
      </c>
      <c r="M128" s="223"/>
      <c r="N128" s="224">
        <f>ROUND(L128*K128,1)</f>
        <v>0</v>
      </c>
      <c r="O128" s="224"/>
      <c r="P128" s="224"/>
      <c r="Q128" s="224"/>
      <c r="R128" s="46"/>
      <c r="T128" s="225" t="s">
        <v>22</v>
      </c>
      <c r="U128" s="54" t="s">
        <v>45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174</v>
      </c>
      <c r="AT128" s="20" t="s">
        <v>170</v>
      </c>
      <c r="AU128" s="20" t="s">
        <v>118</v>
      </c>
      <c r="AY128" s="20" t="s">
        <v>169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38</v>
      </c>
      <c r="BK128" s="140">
        <f>ROUND(L128*K128,1)</f>
        <v>0</v>
      </c>
      <c r="BL128" s="20" t="s">
        <v>174</v>
      </c>
      <c r="BM128" s="20" t="s">
        <v>648</v>
      </c>
    </row>
    <row r="129" s="1" customFormat="1" ht="38.25" customHeight="1">
      <c r="B129" s="44"/>
      <c r="C129" s="217" t="s">
        <v>174</v>
      </c>
      <c r="D129" s="217" t="s">
        <v>170</v>
      </c>
      <c r="E129" s="218" t="s">
        <v>649</v>
      </c>
      <c r="F129" s="219" t="s">
        <v>650</v>
      </c>
      <c r="G129" s="219"/>
      <c r="H129" s="219"/>
      <c r="I129" s="219"/>
      <c r="J129" s="220" t="s">
        <v>173</v>
      </c>
      <c r="K129" s="221">
        <v>12.539999999999999</v>
      </c>
      <c r="L129" s="222">
        <v>0</v>
      </c>
      <c r="M129" s="223"/>
      <c r="N129" s="224">
        <f>ROUND(L129*K129,1)</f>
        <v>0</v>
      </c>
      <c r="O129" s="224"/>
      <c r="P129" s="224"/>
      <c r="Q129" s="224"/>
      <c r="R129" s="46"/>
      <c r="T129" s="225" t="s">
        <v>22</v>
      </c>
      <c r="U129" s="54" t="s">
        <v>45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174</v>
      </c>
      <c r="AT129" s="20" t="s">
        <v>170</v>
      </c>
      <c r="AU129" s="20" t="s">
        <v>118</v>
      </c>
      <c r="AY129" s="20" t="s">
        <v>169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38</v>
      </c>
      <c r="BK129" s="140">
        <f>ROUND(L129*K129,1)</f>
        <v>0</v>
      </c>
      <c r="BL129" s="20" t="s">
        <v>174</v>
      </c>
      <c r="BM129" s="20" t="s">
        <v>651</v>
      </c>
    </row>
    <row r="130" s="1" customFormat="1" ht="25.5" customHeight="1">
      <c r="B130" s="44"/>
      <c r="C130" s="217" t="s">
        <v>187</v>
      </c>
      <c r="D130" s="217" t="s">
        <v>170</v>
      </c>
      <c r="E130" s="218" t="s">
        <v>188</v>
      </c>
      <c r="F130" s="219" t="s">
        <v>189</v>
      </c>
      <c r="G130" s="219"/>
      <c r="H130" s="219"/>
      <c r="I130" s="219"/>
      <c r="J130" s="220" t="s">
        <v>173</v>
      </c>
      <c r="K130" s="221">
        <v>123.714</v>
      </c>
      <c r="L130" s="222">
        <v>0</v>
      </c>
      <c r="M130" s="223"/>
      <c r="N130" s="224">
        <f>ROUND(L130*K130,1)</f>
        <v>0</v>
      </c>
      <c r="O130" s="224"/>
      <c r="P130" s="224"/>
      <c r="Q130" s="224"/>
      <c r="R130" s="46"/>
      <c r="T130" s="225" t="s">
        <v>22</v>
      </c>
      <c r="U130" s="54" t="s">
        <v>45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174</v>
      </c>
      <c r="AT130" s="20" t="s">
        <v>170</v>
      </c>
      <c r="AU130" s="20" t="s">
        <v>118</v>
      </c>
      <c r="AY130" s="20" t="s">
        <v>169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38</v>
      </c>
      <c r="BK130" s="140">
        <f>ROUND(L130*K130,1)</f>
        <v>0</v>
      </c>
      <c r="BL130" s="20" t="s">
        <v>174</v>
      </c>
      <c r="BM130" s="20" t="s">
        <v>652</v>
      </c>
    </row>
    <row r="131" s="1" customFormat="1" ht="16.5" customHeight="1">
      <c r="B131" s="44"/>
      <c r="C131" s="217" t="s">
        <v>191</v>
      </c>
      <c r="D131" s="217" t="s">
        <v>170</v>
      </c>
      <c r="E131" s="218" t="s">
        <v>192</v>
      </c>
      <c r="F131" s="219" t="s">
        <v>193</v>
      </c>
      <c r="G131" s="219"/>
      <c r="H131" s="219"/>
      <c r="I131" s="219"/>
      <c r="J131" s="220" t="s">
        <v>173</v>
      </c>
      <c r="K131" s="221">
        <v>128.72999999999999</v>
      </c>
      <c r="L131" s="222">
        <v>0</v>
      </c>
      <c r="M131" s="223"/>
      <c r="N131" s="224">
        <f>ROUND(L131*K131,1)</f>
        <v>0</v>
      </c>
      <c r="O131" s="224"/>
      <c r="P131" s="224"/>
      <c r="Q131" s="224"/>
      <c r="R131" s="46"/>
      <c r="T131" s="225" t="s">
        <v>22</v>
      </c>
      <c r="U131" s="54" t="s">
        <v>45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174</v>
      </c>
      <c r="AT131" s="20" t="s">
        <v>170</v>
      </c>
      <c r="AU131" s="20" t="s">
        <v>118</v>
      </c>
      <c r="AY131" s="20" t="s">
        <v>169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38</v>
      </c>
      <c r="BK131" s="140">
        <f>ROUND(L131*K131,1)</f>
        <v>0</v>
      </c>
      <c r="BL131" s="20" t="s">
        <v>174</v>
      </c>
      <c r="BM131" s="20" t="s">
        <v>653</v>
      </c>
    </row>
    <row r="132" s="1" customFormat="1" ht="25.5" customHeight="1">
      <c r="B132" s="44"/>
      <c r="C132" s="217" t="s">
        <v>195</v>
      </c>
      <c r="D132" s="217" t="s">
        <v>170</v>
      </c>
      <c r="E132" s="218" t="s">
        <v>196</v>
      </c>
      <c r="F132" s="219" t="s">
        <v>197</v>
      </c>
      <c r="G132" s="219"/>
      <c r="H132" s="219"/>
      <c r="I132" s="219"/>
      <c r="J132" s="220" t="s">
        <v>198</v>
      </c>
      <c r="K132" s="221">
        <v>222.685</v>
      </c>
      <c r="L132" s="222">
        <v>0</v>
      </c>
      <c r="M132" s="223"/>
      <c r="N132" s="224">
        <f>ROUND(L132*K132,1)</f>
        <v>0</v>
      </c>
      <c r="O132" s="224"/>
      <c r="P132" s="224"/>
      <c r="Q132" s="224"/>
      <c r="R132" s="46"/>
      <c r="T132" s="225" t="s">
        <v>22</v>
      </c>
      <c r="U132" s="54" t="s">
        <v>45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174</v>
      </c>
      <c r="AT132" s="20" t="s">
        <v>170</v>
      </c>
      <c r="AU132" s="20" t="s">
        <v>118</v>
      </c>
      <c r="AY132" s="20" t="s">
        <v>169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38</v>
      </c>
      <c r="BK132" s="140">
        <f>ROUND(L132*K132,1)</f>
        <v>0</v>
      </c>
      <c r="BL132" s="20" t="s">
        <v>174</v>
      </c>
      <c r="BM132" s="20" t="s">
        <v>654</v>
      </c>
    </row>
    <row r="133" s="1" customFormat="1" ht="25.5" customHeight="1">
      <c r="B133" s="44"/>
      <c r="C133" s="217" t="s">
        <v>200</v>
      </c>
      <c r="D133" s="217" t="s">
        <v>170</v>
      </c>
      <c r="E133" s="218" t="s">
        <v>655</v>
      </c>
      <c r="F133" s="219" t="s">
        <v>656</v>
      </c>
      <c r="G133" s="219"/>
      <c r="H133" s="219"/>
      <c r="I133" s="219"/>
      <c r="J133" s="220" t="s">
        <v>173</v>
      </c>
      <c r="K133" s="221">
        <v>74.730000000000004</v>
      </c>
      <c r="L133" s="222">
        <v>0</v>
      </c>
      <c r="M133" s="223"/>
      <c r="N133" s="224">
        <f>ROUND(L133*K133,1)</f>
        <v>0</v>
      </c>
      <c r="O133" s="224"/>
      <c r="P133" s="224"/>
      <c r="Q133" s="224"/>
      <c r="R133" s="46"/>
      <c r="T133" s="225" t="s">
        <v>22</v>
      </c>
      <c r="U133" s="54" t="s">
        <v>45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174</v>
      </c>
      <c r="AT133" s="20" t="s">
        <v>170</v>
      </c>
      <c r="AU133" s="20" t="s">
        <v>118</v>
      </c>
      <c r="AY133" s="20" t="s">
        <v>169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38</v>
      </c>
      <c r="BK133" s="140">
        <f>ROUND(L133*K133,1)</f>
        <v>0</v>
      </c>
      <c r="BL133" s="20" t="s">
        <v>174</v>
      </c>
      <c r="BM133" s="20" t="s">
        <v>657</v>
      </c>
    </row>
    <row r="134" s="1" customFormat="1" ht="25.5" customHeight="1">
      <c r="B134" s="44"/>
      <c r="C134" s="230" t="s">
        <v>205</v>
      </c>
      <c r="D134" s="230" t="s">
        <v>222</v>
      </c>
      <c r="E134" s="231" t="s">
        <v>658</v>
      </c>
      <c r="F134" s="232" t="s">
        <v>659</v>
      </c>
      <c r="G134" s="232"/>
      <c r="H134" s="232"/>
      <c r="I134" s="232"/>
      <c r="J134" s="233" t="s">
        <v>198</v>
      </c>
      <c r="K134" s="234">
        <v>153.37100000000001</v>
      </c>
      <c r="L134" s="235">
        <v>0</v>
      </c>
      <c r="M134" s="236"/>
      <c r="N134" s="237">
        <f>ROUND(L134*K134,1)</f>
        <v>0</v>
      </c>
      <c r="O134" s="224"/>
      <c r="P134" s="224"/>
      <c r="Q134" s="224"/>
      <c r="R134" s="46"/>
      <c r="T134" s="225" t="s">
        <v>22</v>
      </c>
      <c r="U134" s="54" t="s">
        <v>45</v>
      </c>
      <c r="V134" s="45"/>
      <c r="W134" s="226">
        <f>V134*K134</f>
        <v>0</v>
      </c>
      <c r="X134" s="226">
        <v>1</v>
      </c>
      <c r="Y134" s="226">
        <f>X134*K134</f>
        <v>153.37100000000001</v>
      </c>
      <c r="Z134" s="226">
        <v>0</v>
      </c>
      <c r="AA134" s="227">
        <f>Z134*K134</f>
        <v>0</v>
      </c>
      <c r="AR134" s="20" t="s">
        <v>200</v>
      </c>
      <c r="AT134" s="20" t="s">
        <v>222</v>
      </c>
      <c r="AU134" s="20" t="s">
        <v>118</v>
      </c>
      <c r="AY134" s="20" t="s">
        <v>169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38</v>
      </c>
      <c r="BK134" s="140">
        <f>ROUND(L134*K134,1)</f>
        <v>0</v>
      </c>
      <c r="BL134" s="20" t="s">
        <v>174</v>
      </c>
      <c r="BM134" s="20" t="s">
        <v>660</v>
      </c>
    </row>
    <row r="135" s="9" customFormat="1" ht="29.88" customHeight="1">
      <c r="B135" s="203"/>
      <c r="C135" s="204"/>
      <c r="D135" s="214" t="s">
        <v>636</v>
      </c>
      <c r="E135" s="214"/>
      <c r="F135" s="214"/>
      <c r="G135" s="214"/>
      <c r="H135" s="214"/>
      <c r="I135" s="214"/>
      <c r="J135" s="214"/>
      <c r="K135" s="214"/>
      <c r="L135" s="214"/>
      <c r="M135" s="214"/>
      <c r="N135" s="228">
        <f>BK135</f>
        <v>0</v>
      </c>
      <c r="O135" s="229"/>
      <c r="P135" s="229"/>
      <c r="Q135" s="229"/>
      <c r="R135" s="207"/>
      <c r="T135" s="208"/>
      <c r="U135" s="204"/>
      <c r="V135" s="204"/>
      <c r="W135" s="209">
        <f>SUM(W136:W137)</f>
        <v>0</v>
      </c>
      <c r="X135" s="204"/>
      <c r="Y135" s="209">
        <f>SUM(Y136:Y137)</f>
        <v>13.52169</v>
      </c>
      <c r="Z135" s="204"/>
      <c r="AA135" s="210">
        <f>SUM(AA136:AA137)</f>
        <v>0</v>
      </c>
      <c r="AR135" s="211" t="s">
        <v>38</v>
      </c>
      <c r="AT135" s="212" t="s">
        <v>79</v>
      </c>
      <c r="AU135" s="212" t="s">
        <v>38</v>
      </c>
      <c r="AY135" s="211" t="s">
        <v>169</v>
      </c>
      <c r="BK135" s="213">
        <f>SUM(BK136:BK137)</f>
        <v>0</v>
      </c>
    </row>
    <row r="136" s="1" customFormat="1" ht="38.25" customHeight="1">
      <c r="B136" s="44"/>
      <c r="C136" s="217" t="s">
        <v>209</v>
      </c>
      <c r="D136" s="217" t="s">
        <v>170</v>
      </c>
      <c r="E136" s="218" t="s">
        <v>661</v>
      </c>
      <c r="F136" s="219" t="s">
        <v>662</v>
      </c>
      <c r="G136" s="219"/>
      <c r="H136" s="219"/>
      <c r="I136" s="219"/>
      <c r="J136" s="220" t="s">
        <v>178</v>
      </c>
      <c r="K136" s="221">
        <v>26</v>
      </c>
      <c r="L136" s="222">
        <v>0</v>
      </c>
      <c r="M136" s="223"/>
      <c r="N136" s="224">
        <f>ROUND(L136*K136,1)</f>
        <v>0</v>
      </c>
      <c r="O136" s="224"/>
      <c r="P136" s="224"/>
      <c r="Q136" s="224"/>
      <c r="R136" s="46"/>
      <c r="T136" s="225" t="s">
        <v>22</v>
      </c>
      <c r="U136" s="54" t="s">
        <v>45</v>
      </c>
      <c r="V136" s="45"/>
      <c r="W136" s="226">
        <f>V136*K136</f>
        <v>0</v>
      </c>
      <c r="X136" s="226">
        <v>0.22656960000000001</v>
      </c>
      <c r="Y136" s="226">
        <f>X136*K136</f>
        <v>5.8908095999999999</v>
      </c>
      <c r="Z136" s="226">
        <v>0</v>
      </c>
      <c r="AA136" s="227">
        <f>Z136*K136</f>
        <v>0</v>
      </c>
      <c r="AR136" s="20" t="s">
        <v>174</v>
      </c>
      <c r="AT136" s="20" t="s">
        <v>170</v>
      </c>
      <c r="AU136" s="20" t="s">
        <v>118</v>
      </c>
      <c r="AY136" s="20" t="s">
        <v>169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38</v>
      </c>
      <c r="BK136" s="140">
        <f>ROUND(L136*K136,1)</f>
        <v>0</v>
      </c>
      <c r="BL136" s="20" t="s">
        <v>174</v>
      </c>
      <c r="BM136" s="20" t="s">
        <v>663</v>
      </c>
    </row>
    <row r="137" s="1" customFormat="1" ht="38.25" customHeight="1">
      <c r="B137" s="44"/>
      <c r="C137" s="217" t="s">
        <v>213</v>
      </c>
      <c r="D137" s="217" t="s">
        <v>170</v>
      </c>
      <c r="E137" s="218" t="s">
        <v>664</v>
      </c>
      <c r="F137" s="219" t="s">
        <v>665</v>
      </c>
      <c r="G137" s="219"/>
      <c r="H137" s="219"/>
      <c r="I137" s="219"/>
      <c r="J137" s="220" t="s">
        <v>178</v>
      </c>
      <c r="K137" s="221">
        <v>26</v>
      </c>
      <c r="L137" s="222">
        <v>0</v>
      </c>
      <c r="M137" s="223"/>
      <c r="N137" s="224">
        <f>ROUND(L137*K137,1)</f>
        <v>0</v>
      </c>
      <c r="O137" s="224"/>
      <c r="P137" s="224"/>
      <c r="Q137" s="224"/>
      <c r="R137" s="46"/>
      <c r="T137" s="225" t="s">
        <v>22</v>
      </c>
      <c r="U137" s="54" t="s">
        <v>45</v>
      </c>
      <c r="V137" s="45"/>
      <c r="W137" s="226">
        <f>V137*K137</f>
        <v>0</v>
      </c>
      <c r="X137" s="226">
        <v>0.29349540000000002</v>
      </c>
      <c r="Y137" s="226">
        <f>X137*K137</f>
        <v>7.6308804000000006</v>
      </c>
      <c r="Z137" s="226">
        <v>0</v>
      </c>
      <c r="AA137" s="227">
        <f>Z137*K137</f>
        <v>0</v>
      </c>
      <c r="AR137" s="20" t="s">
        <v>174</v>
      </c>
      <c r="AT137" s="20" t="s">
        <v>170</v>
      </c>
      <c r="AU137" s="20" t="s">
        <v>118</v>
      </c>
      <c r="AY137" s="20" t="s">
        <v>169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38</v>
      </c>
      <c r="BK137" s="140">
        <f>ROUND(L137*K137,1)</f>
        <v>0</v>
      </c>
      <c r="BL137" s="20" t="s">
        <v>174</v>
      </c>
      <c r="BM137" s="20" t="s">
        <v>666</v>
      </c>
    </row>
    <row r="138" s="9" customFormat="1" ht="29.88" customHeight="1">
      <c r="B138" s="203"/>
      <c r="C138" s="204"/>
      <c r="D138" s="214" t="s">
        <v>132</v>
      </c>
      <c r="E138" s="214"/>
      <c r="F138" s="214"/>
      <c r="G138" s="214"/>
      <c r="H138" s="214"/>
      <c r="I138" s="214"/>
      <c r="J138" s="214"/>
      <c r="K138" s="214"/>
      <c r="L138" s="214"/>
      <c r="M138" s="214"/>
      <c r="N138" s="228">
        <f>BK138</f>
        <v>0</v>
      </c>
      <c r="O138" s="229"/>
      <c r="P138" s="229"/>
      <c r="Q138" s="229"/>
      <c r="R138" s="207"/>
      <c r="T138" s="208"/>
      <c r="U138" s="204"/>
      <c r="V138" s="204"/>
      <c r="W138" s="209">
        <f>W139</f>
        <v>0</v>
      </c>
      <c r="X138" s="204"/>
      <c r="Y138" s="209">
        <f>Y139</f>
        <v>14.226153480000001</v>
      </c>
      <c r="Z138" s="204"/>
      <c r="AA138" s="210">
        <f>AA139</f>
        <v>0</v>
      </c>
      <c r="AR138" s="211" t="s">
        <v>38</v>
      </c>
      <c r="AT138" s="212" t="s">
        <v>79</v>
      </c>
      <c r="AU138" s="212" t="s">
        <v>38</v>
      </c>
      <c r="AY138" s="211" t="s">
        <v>169</v>
      </c>
      <c r="BK138" s="213">
        <f>BK139</f>
        <v>0</v>
      </c>
    </row>
    <row r="139" s="1" customFormat="1" ht="25.5" customHeight="1">
      <c r="B139" s="44"/>
      <c r="C139" s="217" t="s">
        <v>217</v>
      </c>
      <c r="D139" s="217" t="s">
        <v>170</v>
      </c>
      <c r="E139" s="218" t="s">
        <v>667</v>
      </c>
      <c r="F139" s="219" t="s">
        <v>668</v>
      </c>
      <c r="G139" s="219"/>
      <c r="H139" s="219"/>
      <c r="I139" s="219"/>
      <c r="J139" s="220" t="s">
        <v>173</v>
      </c>
      <c r="K139" s="221">
        <v>7.524</v>
      </c>
      <c r="L139" s="222">
        <v>0</v>
      </c>
      <c r="M139" s="223"/>
      <c r="N139" s="224">
        <f>ROUND(L139*K139,1)</f>
        <v>0</v>
      </c>
      <c r="O139" s="224"/>
      <c r="P139" s="224"/>
      <c r="Q139" s="224"/>
      <c r="R139" s="46"/>
      <c r="T139" s="225" t="s">
        <v>22</v>
      </c>
      <c r="U139" s="54" t="s">
        <v>45</v>
      </c>
      <c r="V139" s="45"/>
      <c r="W139" s="226">
        <f>V139*K139</f>
        <v>0</v>
      </c>
      <c r="X139" s="226">
        <v>1.8907700000000001</v>
      </c>
      <c r="Y139" s="226">
        <f>X139*K139</f>
        <v>14.226153480000001</v>
      </c>
      <c r="Z139" s="226">
        <v>0</v>
      </c>
      <c r="AA139" s="227">
        <f>Z139*K139</f>
        <v>0</v>
      </c>
      <c r="AR139" s="20" t="s">
        <v>174</v>
      </c>
      <c r="AT139" s="20" t="s">
        <v>170</v>
      </c>
      <c r="AU139" s="20" t="s">
        <v>118</v>
      </c>
      <c r="AY139" s="20" t="s">
        <v>169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38</v>
      </c>
      <c r="BK139" s="140">
        <f>ROUND(L139*K139,1)</f>
        <v>0</v>
      </c>
      <c r="BL139" s="20" t="s">
        <v>174</v>
      </c>
      <c r="BM139" s="20" t="s">
        <v>669</v>
      </c>
    </row>
    <row r="140" s="9" customFormat="1" ht="29.88" customHeight="1">
      <c r="B140" s="203"/>
      <c r="C140" s="204"/>
      <c r="D140" s="214" t="s">
        <v>637</v>
      </c>
      <c r="E140" s="214"/>
      <c r="F140" s="214"/>
      <c r="G140" s="214"/>
      <c r="H140" s="214"/>
      <c r="I140" s="214"/>
      <c r="J140" s="214"/>
      <c r="K140" s="214"/>
      <c r="L140" s="214"/>
      <c r="M140" s="214"/>
      <c r="N140" s="228">
        <f>BK140</f>
        <v>0</v>
      </c>
      <c r="O140" s="229"/>
      <c r="P140" s="229"/>
      <c r="Q140" s="229"/>
      <c r="R140" s="207"/>
      <c r="T140" s="208"/>
      <c r="U140" s="204"/>
      <c r="V140" s="204"/>
      <c r="W140" s="209">
        <f>SUM(W141:W148)</f>
        <v>0</v>
      </c>
      <c r="X140" s="204"/>
      <c r="Y140" s="209">
        <f>SUM(Y141:Y148)</f>
        <v>8.9135637999999986</v>
      </c>
      <c r="Z140" s="204"/>
      <c r="AA140" s="210">
        <f>SUM(AA141:AA148)</f>
        <v>0</v>
      </c>
      <c r="AR140" s="211" t="s">
        <v>38</v>
      </c>
      <c r="AT140" s="212" t="s">
        <v>79</v>
      </c>
      <c r="AU140" s="212" t="s">
        <v>38</v>
      </c>
      <c r="AY140" s="211" t="s">
        <v>169</v>
      </c>
      <c r="BK140" s="213">
        <f>SUM(BK141:BK148)</f>
        <v>0</v>
      </c>
    </row>
    <row r="141" s="1" customFormat="1" ht="25.5" customHeight="1">
      <c r="B141" s="44"/>
      <c r="C141" s="217" t="s">
        <v>221</v>
      </c>
      <c r="D141" s="217" t="s">
        <v>170</v>
      </c>
      <c r="E141" s="218" t="s">
        <v>670</v>
      </c>
      <c r="F141" s="219" t="s">
        <v>671</v>
      </c>
      <c r="G141" s="219"/>
      <c r="H141" s="219"/>
      <c r="I141" s="219"/>
      <c r="J141" s="220" t="s">
        <v>178</v>
      </c>
      <c r="K141" s="221">
        <v>18.5</v>
      </c>
      <c r="L141" s="222">
        <v>0</v>
      </c>
      <c r="M141" s="223"/>
      <c r="N141" s="224">
        <f>ROUND(L141*K141,1)</f>
        <v>0</v>
      </c>
      <c r="O141" s="224"/>
      <c r="P141" s="224"/>
      <c r="Q141" s="224"/>
      <c r="R141" s="46"/>
      <c r="T141" s="225" t="s">
        <v>22</v>
      </c>
      <c r="U141" s="54" t="s">
        <v>45</v>
      </c>
      <c r="V141" s="45"/>
      <c r="W141" s="226">
        <f>V141*K141</f>
        <v>0</v>
      </c>
      <c r="X141" s="226">
        <v>0.0026809999999999998</v>
      </c>
      <c r="Y141" s="226">
        <f>X141*K141</f>
        <v>0.049598499999999997</v>
      </c>
      <c r="Z141" s="226">
        <v>0</v>
      </c>
      <c r="AA141" s="227">
        <f>Z141*K141</f>
        <v>0</v>
      </c>
      <c r="AR141" s="20" t="s">
        <v>174</v>
      </c>
      <c r="AT141" s="20" t="s">
        <v>170</v>
      </c>
      <c r="AU141" s="20" t="s">
        <v>118</v>
      </c>
      <c r="AY141" s="20" t="s">
        <v>169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38</v>
      </c>
      <c r="BK141" s="140">
        <f>ROUND(L141*K141,1)</f>
        <v>0</v>
      </c>
      <c r="BL141" s="20" t="s">
        <v>174</v>
      </c>
      <c r="BM141" s="20" t="s">
        <v>672</v>
      </c>
    </row>
    <row r="142" s="1" customFormat="1" ht="25.5" customHeight="1">
      <c r="B142" s="44"/>
      <c r="C142" s="217" t="s">
        <v>226</v>
      </c>
      <c r="D142" s="217" t="s">
        <v>170</v>
      </c>
      <c r="E142" s="218" t="s">
        <v>673</v>
      </c>
      <c r="F142" s="219" t="s">
        <v>674</v>
      </c>
      <c r="G142" s="219"/>
      <c r="H142" s="219"/>
      <c r="I142" s="219"/>
      <c r="J142" s="220" t="s">
        <v>178</v>
      </c>
      <c r="K142" s="221">
        <v>23.300000000000001</v>
      </c>
      <c r="L142" s="222">
        <v>0</v>
      </c>
      <c r="M142" s="223"/>
      <c r="N142" s="224">
        <f>ROUND(L142*K142,1)</f>
        <v>0</v>
      </c>
      <c r="O142" s="224"/>
      <c r="P142" s="224"/>
      <c r="Q142" s="224"/>
      <c r="R142" s="46"/>
      <c r="T142" s="225" t="s">
        <v>22</v>
      </c>
      <c r="U142" s="54" t="s">
        <v>45</v>
      </c>
      <c r="V142" s="45"/>
      <c r="W142" s="226">
        <f>V142*K142</f>
        <v>0</v>
      </c>
      <c r="X142" s="226">
        <v>0.0026809999999999998</v>
      </c>
      <c r="Y142" s="226">
        <f>X142*K142</f>
        <v>0.062467299999999996</v>
      </c>
      <c r="Z142" s="226">
        <v>0</v>
      </c>
      <c r="AA142" s="227">
        <f>Z142*K142</f>
        <v>0</v>
      </c>
      <c r="AR142" s="20" t="s">
        <v>174</v>
      </c>
      <c r="AT142" s="20" t="s">
        <v>170</v>
      </c>
      <c r="AU142" s="20" t="s">
        <v>118</v>
      </c>
      <c r="AY142" s="20" t="s">
        <v>169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38</v>
      </c>
      <c r="BK142" s="140">
        <f>ROUND(L142*K142,1)</f>
        <v>0</v>
      </c>
      <c r="BL142" s="20" t="s">
        <v>174</v>
      </c>
      <c r="BM142" s="20" t="s">
        <v>675</v>
      </c>
    </row>
    <row r="143" s="1" customFormat="1" ht="25.5" customHeight="1">
      <c r="B143" s="44"/>
      <c r="C143" s="217" t="s">
        <v>11</v>
      </c>
      <c r="D143" s="217" t="s">
        <v>170</v>
      </c>
      <c r="E143" s="218" t="s">
        <v>676</v>
      </c>
      <c r="F143" s="219" t="s">
        <v>677</v>
      </c>
      <c r="G143" s="219"/>
      <c r="H143" s="219"/>
      <c r="I143" s="219"/>
      <c r="J143" s="220" t="s">
        <v>178</v>
      </c>
      <c r="K143" s="221">
        <v>41.799999999999997</v>
      </c>
      <c r="L143" s="222">
        <v>0</v>
      </c>
      <c r="M143" s="223"/>
      <c r="N143" s="224">
        <f>ROUND(L143*K143,1)</f>
        <v>0</v>
      </c>
      <c r="O143" s="224"/>
      <c r="P143" s="224"/>
      <c r="Q143" s="224"/>
      <c r="R143" s="46"/>
      <c r="T143" s="225" t="s">
        <v>22</v>
      </c>
      <c r="U143" s="54" t="s">
        <v>45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174</v>
      </c>
      <c r="AT143" s="20" t="s">
        <v>170</v>
      </c>
      <c r="AU143" s="20" t="s">
        <v>118</v>
      </c>
      <c r="AY143" s="20" t="s">
        <v>169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38</v>
      </c>
      <c r="BK143" s="140">
        <f>ROUND(L143*K143,1)</f>
        <v>0</v>
      </c>
      <c r="BL143" s="20" t="s">
        <v>174</v>
      </c>
      <c r="BM143" s="20" t="s">
        <v>678</v>
      </c>
    </row>
    <row r="144" s="1" customFormat="1" ht="25.5" customHeight="1">
      <c r="B144" s="44"/>
      <c r="C144" s="217" t="s">
        <v>234</v>
      </c>
      <c r="D144" s="217" t="s">
        <v>170</v>
      </c>
      <c r="E144" s="218" t="s">
        <v>679</v>
      </c>
      <c r="F144" s="219" t="s">
        <v>680</v>
      </c>
      <c r="G144" s="219"/>
      <c r="H144" s="219"/>
      <c r="I144" s="219"/>
      <c r="J144" s="220" t="s">
        <v>368</v>
      </c>
      <c r="K144" s="221">
        <v>1</v>
      </c>
      <c r="L144" s="222">
        <v>0</v>
      </c>
      <c r="M144" s="223"/>
      <c r="N144" s="224">
        <f>ROUND(L144*K144,1)</f>
        <v>0</v>
      </c>
      <c r="O144" s="224"/>
      <c r="P144" s="224"/>
      <c r="Q144" s="224"/>
      <c r="R144" s="46"/>
      <c r="T144" s="225" t="s">
        <v>22</v>
      </c>
      <c r="U144" s="54" t="s">
        <v>45</v>
      </c>
      <c r="V144" s="45"/>
      <c r="W144" s="226">
        <f>V144*K144</f>
        <v>0</v>
      </c>
      <c r="X144" s="226">
        <v>0.10863</v>
      </c>
      <c r="Y144" s="226">
        <f>X144*K144</f>
        <v>0.10863</v>
      </c>
      <c r="Z144" s="226">
        <v>0</v>
      </c>
      <c r="AA144" s="227">
        <f>Z144*K144</f>
        <v>0</v>
      </c>
      <c r="AR144" s="20" t="s">
        <v>174</v>
      </c>
      <c r="AT144" s="20" t="s">
        <v>170</v>
      </c>
      <c r="AU144" s="20" t="s">
        <v>118</v>
      </c>
      <c r="AY144" s="20" t="s">
        <v>169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38</v>
      </c>
      <c r="BK144" s="140">
        <f>ROUND(L144*K144,1)</f>
        <v>0</v>
      </c>
      <c r="BL144" s="20" t="s">
        <v>174</v>
      </c>
      <c r="BM144" s="20" t="s">
        <v>681</v>
      </c>
    </row>
    <row r="145" s="1" customFormat="1" ht="38.25" customHeight="1">
      <c r="B145" s="44"/>
      <c r="C145" s="217" t="s">
        <v>238</v>
      </c>
      <c r="D145" s="217" t="s">
        <v>170</v>
      </c>
      <c r="E145" s="218" t="s">
        <v>682</v>
      </c>
      <c r="F145" s="219" t="s">
        <v>683</v>
      </c>
      <c r="G145" s="219"/>
      <c r="H145" s="219"/>
      <c r="I145" s="219"/>
      <c r="J145" s="220" t="s">
        <v>368</v>
      </c>
      <c r="K145" s="221">
        <v>1</v>
      </c>
      <c r="L145" s="222">
        <v>0</v>
      </c>
      <c r="M145" s="223"/>
      <c r="N145" s="224">
        <f>ROUND(L145*K145,1)</f>
        <v>0</v>
      </c>
      <c r="O145" s="224"/>
      <c r="P145" s="224"/>
      <c r="Q145" s="224"/>
      <c r="R145" s="46"/>
      <c r="T145" s="225" t="s">
        <v>22</v>
      </c>
      <c r="U145" s="54" t="s">
        <v>45</v>
      </c>
      <c r="V145" s="45"/>
      <c r="W145" s="226">
        <f>V145*K145</f>
        <v>0</v>
      </c>
      <c r="X145" s="226">
        <v>0.024240000000000001</v>
      </c>
      <c r="Y145" s="226">
        <f>X145*K145</f>
        <v>0.024240000000000001</v>
      </c>
      <c r="Z145" s="226">
        <v>0</v>
      </c>
      <c r="AA145" s="227">
        <f>Z145*K145</f>
        <v>0</v>
      </c>
      <c r="AR145" s="20" t="s">
        <v>174</v>
      </c>
      <c r="AT145" s="20" t="s">
        <v>170</v>
      </c>
      <c r="AU145" s="20" t="s">
        <v>118</v>
      </c>
      <c r="AY145" s="20" t="s">
        <v>169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38</v>
      </c>
      <c r="BK145" s="140">
        <f>ROUND(L145*K145,1)</f>
        <v>0</v>
      </c>
      <c r="BL145" s="20" t="s">
        <v>174</v>
      </c>
      <c r="BM145" s="20" t="s">
        <v>684</v>
      </c>
    </row>
    <row r="146" s="1" customFormat="1" ht="38.25" customHeight="1">
      <c r="B146" s="44"/>
      <c r="C146" s="217" t="s">
        <v>242</v>
      </c>
      <c r="D146" s="217" t="s">
        <v>170</v>
      </c>
      <c r="E146" s="218" t="s">
        <v>685</v>
      </c>
      <c r="F146" s="219" t="s">
        <v>686</v>
      </c>
      <c r="G146" s="219"/>
      <c r="H146" s="219"/>
      <c r="I146" s="219"/>
      <c r="J146" s="220" t="s">
        <v>368</v>
      </c>
      <c r="K146" s="221">
        <v>1</v>
      </c>
      <c r="L146" s="222">
        <v>0</v>
      </c>
      <c r="M146" s="223"/>
      <c r="N146" s="224">
        <f>ROUND(L146*K146,1)</f>
        <v>0</v>
      </c>
      <c r="O146" s="224"/>
      <c r="P146" s="224"/>
      <c r="Q146" s="224"/>
      <c r="R146" s="46"/>
      <c r="T146" s="225" t="s">
        <v>22</v>
      </c>
      <c r="U146" s="54" t="s">
        <v>45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174</v>
      </c>
      <c r="AT146" s="20" t="s">
        <v>170</v>
      </c>
      <c r="AU146" s="20" t="s">
        <v>118</v>
      </c>
      <c r="AY146" s="20" t="s">
        <v>169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38</v>
      </c>
      <c r="BK146" s="140">
        <f>ROUND(L146*K146,1)</f>
        <v>0</v>
      </c>
      <c r="BL146" s="20" t="s">
        <v>174</v>
      </c>
      <c r="BM146" s="20" t="s">
        <v>687</v>
      </c>
    </row>
    <row r="147" s="1" customFormat="1" ht="38.25" customHeight="1">
      <c r="B147" s="44"/>
      <c r="C147" s="217" t="s">
        <v>246</v>
      </c>
      <c r="D147" s="217" t="s">
        <v>170</v>
      </c>
      <c r="E147" s="218" t="s">
        <v>688</v>
      </c>
      <c r="F147" s="219" t="s">
        <v>689</v>
      </c>
      <c r="G147" s="219"/>
      <c r="H147" s="219"/>
      <c r="I147" s="219"/>
      <c r="J147" s="220" t="s">
        <v>368</v>
      </c>
      <c r="K147" s="221">
        <v>1</v>
      </c>
      <c r="L147" s="222">
        <v>0</v>
      </c>
      <c r="M147" s="223"/>
      <c r="N147" s="224">
        <f>ROUND(L147*K147,1)</f>
        <v>0</v>
      </c>
      <c r="O147" s="224"/>
      <c r="P147" s="224"/>
      <c r="Q147" s="224"/>
      <c r="R147" s="46"/>
      <c r="T147" s="225" t="s">
        <v>22</v>
      </c>
      <c r="U147" s="54" t="s">
        <v>45</v>
      </c>
      <c r="V147" s="45"/>
      <c r="W147" s="226">
        <f>V147*K147</f>
        <v>0</v>
      </c>
      <c r="X147" s="226">
        <v>0.27875</v>
      </c>
      <c r="Y147" s="226">
        <f>X147*K147</f>
        <v>0.27875</v>
      </c>
      <c r="Z147" s="226">
        <v>0</v>
      </c>
      <c r="AA147" s="227">
        <f>Z147*K147</f>
        <v>0</v>
      </c>
      <c r="AR147" s="20" t="s">
        <v>174</v>
      </c>
      <c r="AT147" s="20" t="s">
        <v>170</v>
      </c>
      <c r="AU147" s="20" t="s">
        <v>118</v>
      </c>
      <c r="AY147" s="20" t="s">
        <v>169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38</v>
      </c>
      <c r="BK147" s="140">
        <f>ROUND(L147*K147,1)</f>
        <v>0</v>
      </c>
      <c r="BL147" s="20" t="s">
        <v>174</v>
      </c>
      <c r="BM147" s="20" t="s">
        <v>690</v>
      </c>
    </row>
    <row r="148" s="1" customFormat="1" ht="38.25" customHeight="1">
      <c r="B148" s="44"/>
      <c r="C148" s="217" t="s">
        <v>250</v>
      </c>
      <c r="D148" s="217" t="s">
        <v>170</v>
      </c>
      <c r="E148" s="218" t="s">
        <v>691</v>
      </c>
      <c r="F148" s="219" t="s">
        <v>692</v>
      </c>
      <c r="G148" s="219"/>
      <c r="H148" s="219"/>
      <c r="I148" s="219"/>
      <c r="J148" s="220" t="s">
        <v>693</v>
      </c>
      <c r="K148" s="221">
        <v>1</v>
      </c>
      <c r="L148" s="222">
        <v>0</v>
      </c>
      <c r="M148" s="223"/>
      <c r="N148" s="224">
        <f>ROUND(L148*K148,1)</f>
        <v>0</v>
      </c>
      <c r="O148" s="224"/>
      <c r="P148" s="224"/>
      <c r="Q148" s="224"/>
      <c r="R148" s="46"/>
      <c r="T148" s="225" t="s">
        <v>22</v>
      </c>
      <c r="U148" s="54" t="s">
        <v>45</v>
      </c>
      <c r="V148" s="45"/>
      <c r="W148" s="226">
        <f>V148*K148</f>
        <v>0</v>
      </c>
      <c r="X148" s="226">
        <v>8.3898779999999995</v>
      </c>
      <c r="Y148" s="226">
        <f>X148*K148</f>
        <v>8.3898779999999995</v>
      </c>
      <c r="Z148" s="226">
        <v>0</v>
      </c>
      <c r="AA148" s="227">
        <f>Z148*K148</f>
        <v>0</v>
      </c>
      <c r="AR148" s="20" t="s">
        <v>174</v>
      </c>
      <c r="AT148" s="20" t="s">
        <v>170</v>
      </c>
      <c r="AU148" s="20" t="s">
        <v>118</v>
      </c>
      <c r="AY148" s="20" t="s">
        <v>169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38</v>
      </c>
      <c r="BK148" s="140">
        <f>ROUND(L148*K148,1)</f>
        <v>0</v>
      </c>
      <c r="BL148" s="20" t="s">
        <v>174</v>
      </c>
      <c r="BM148" s="20" t="s">
        <v>694</v>
      </c>
    </row>
    <row r="149" s="9" customFormat="1" ht="29.88" customHeight="1">
      <c r="B149" s="203"/>
      <c r="C149" s="204"/>
      <c r="D149" s="214" t="s">
        <v>638</v>
      </c>
      <c r="E149" s="214"/>
      <c r="F149" s="214"/>
      <c r="G149" s="214"/>
      <c r="H149" s="214"/>
      <c r="I149" s="214"/>
      <c r="J149" s="214"/>
      <c r="K149" s="214"/>
      <c r="L149" s="214"/>
      <c r="M149" s="214"/>
      <c r="N149" s="228">
        <f>BK149</f>
        <v>0</v>
      </c>
      <c r="O149" s="229"/>
      <c r="P149" s="229"/>
      <c r="Q149" s="229"/>
      <c r="R149" s="207"/>
      <c r="T149" s="208"/>
      <c r="U149" s="204"/>
      <c r="V149" s="204"/>
      <c r="W149" s="209">
        <f>W150</f>
        <v>0</v>
      </c>
      <c r="X149" s="204"/>
      <c r="Y149" s="209">
        <f>Y150</f>
        <v>0</v>
      </c>
      <c r="Z149" s="204"/>
      <c r="AA149" s="210">
        <f>AA150</f>
        <v>0</v>
      </c>
      <c r="AR149" s="211" t="s">
        <v>38</v>
      </c>
      <c r="AT149" s="212" t="s">
        <v>79</v>
      </c>
      <c r="AU149" s="212" t="s">
        <v>38</v>
      </c>
      <c r="AY149" s="211" t="s">
        <v>169</v>
      </c>
      <c r="BK149" s="213">
        <f>BK150</f>
        <v>0</v>
      </c>
    </row>
    <row r="150" s="1" customFormat="1" ht="25.5" customHeight="1">
      <c r="B150" s="44"/>
      <c r="C150" s="217" t="s">
        <v>10</v>
      </c>
      <c r="D150" s="217" t="s">
        <v>170</v>
      </c>
      <c r="E150" s="218" t="s">
        <v>695</v>
      </c>
      <c r="F150" s="219" t="s">
        <v>696</v>
      </c>
      <c r="G150" s="219"/>
      <c r="H150" s="219"/>
      <c r="I150" s="219"/>
      <c r="J150" s="220" t="s">
        <v>198</v>
      </c>
      <c r="K150" s="221">
        <v>190.04300000000001</v>
      </c>
      <c r="L150" s="222">
        <v>0</v>
      </c>
      <c r="M150" s="223"/>
      <c r="N150" s="224">
        <f>ROUND(L150*K150,1)</f>
        <v>0</v>
      </c>
      <c r="O150" s="224"/>
      <c r="P150" s="224"/>
      <c r="Q150" s="224"/>
      <c r="R150" s="46"/>
      <c r="T150" s="225" t="s">
        <v>22</v>
      </c>
      <c r="U150" s="54" t="s">
        <v>45</v>
      </c>
      <c r="V150" s="45"/>
      <c r="W150" s="226">
        <f>V150*K150</f>
        <v>0</v>
      </c>
      <c r="X150" s="226">
        <v>0</v>
      </c>
      <c r="Y150" s="226">
        <f>X150*K150</f>
        <v>0</v>
      </c>
      <c r="Z150" s="226">
        <v>0</v>
      </c>
      <c r="AA150" s="227">
        <f>Z150*K150</f>
        <v>0</v>
      </c>
      <c r="AR150" s="20" t="s">
        <v>174</v>
      </c>
      <c r="AT150" s="20" t="s">
        <v>170</v>
      </c>
      <c r="AU150" s="20" t="s">
        <v>118</v>
      </c>
      <c r="AY150" s="20" t="s">
        <v>169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38</v>
      </c>
      <c r="BK150" s="140">
        <f>ROUND(L150*K150,1)</f>
        <v>0</v>
      </c>
      <c r="BL150" s="20" t="s">
        <v>174</v>
      </c>
      <c r="BM150" s="20" t="s">
        <v>697</v>
      </c>
    </row>
    <row r="151" s="9" customFormat="1" ht="37.44" customHeight="1">
      <c r="B151" s="203"/>
      <c r="C151" s="204"/>
      <c r="D151" s="205" t="s">
        <v>138</v>
      </c>
      <c r="E151" s="205"/>
      <c r="F151" s="205"/>
      <c r="G151" s="205"/>
      <c r="H151" s="205"/>
      <c r="I151" s="205"/>
      <c r="J151" s="205"/>
      <c r="K151" s="205"/>
      <c r="L151" s="205"/>
      <c r="M151" s="205"/>
      <c r="N151" s="238">
        <f>BK151</f>
        <v>0</v>
      </c>
      <c r="O151" s="239"/>
      <c r="P151" s="239"/>
      <c r="Q151" s="239"/>
      <c r="R151" s="207"/>
      <c r="T151" s="208"/>
      <c r="U151" s="204"/>
      <c r="V151" s="204"/>
      <c r="W151" s="209">
        <f>W152</f>
        <v>0</v>
      </c>
      <c r="X151" s="204"/>
      <c r="Y151" s="209">
        <f>Y152</f>
        <v>0.010500000000000001</v>
      </c>
      <c r="Z151" s="204"/>
      <c r="AA151" s="210">
        <f>AA152</f>
        <v>0</v>
      </c>
      <c r="AR151" s="211" t="s">
        <v>118</v>
      </c>
      <c r="AT151" s="212" t="s">
        <v>79</v>
      </c>
      <c r="AU151" s="212" t="s">
        <v>80</v>
      </c>
      <c r="AY151" s="211" t="s">
        <v>169</v>
      </c>
      <c r="BK151" s="213">
        <f>BK152</f>
        <v>0</v>
      </c>
    </row>
    <row r="152" s="9" customFormat="1" ht="19.92" customHeight="1">
      <c r="B152" s="203"/>
      <c r="C152" s="204"/>
      <c r="D152" s="214" t="s">
        <v>639</v>
      </c>
      <c r="E152" s="214"/>
      <c r="F152" s="214"/>
      <c r="G152" s="214"/>
      <c r="H152" s="214"/>
      <c r="I152" s="214"/>
      <c r="J152" s="214"/>
      <c r="K152" s="214"/>
      <c r="L152" s="214"/>
      <c r="M152" s="214"/>
      <c r="N152" s="215">
        <f>BK152</f>
        <v>0</v>
      </c>
      <c r="O152" s="216"/>
      <c r="P152" s="216"/>
      <c r="Q152" s="216"/>
      <c r="R152" s="207"/>
      <c r="T152" s="208"/>
      <c r="U152" s="204"/>
      <c r="V152" s="204"/>
      <c r="W152" s="209">
        <f>W153</f>
        <v>0</v>
      </c>
      <c r="X152" s="204"/>
      <c r="Y152" s="209">
        <f>Y153</f>
        <v>0.010500000000000001</v>
      </c>
      <c r="Z152" s="204"/>
      <c r="AA152" s="210">
        <f>AA153</f>
        <v>0</v>
      </c>
      <c r="AR152" s="211" t="s">
        <v>118</v>
      </c>
      <c r="AT152" s="212" t="s">
        <v>79</v>
      </c>
      <c r="AU152" s="212" t="s">
        <v>38</v>
      </c>
      <c r="AY152" s="211" t="s">
        <v>169</v>
      </c>
      <c r="BK152" s="213">
        <f>BK153</f>
        <v>0</v>
      </c>
    </row>
    <row r="153" s="1" customFormat="1" ht="38.25" customHeight="1">
      <c r="B153" s="44"/>
      <c r="C153" s="217" t="s">
        <v>257</v>
      </c>
      <c r="D153" s="217" t="s">
        <v>170</v>
      </c>
      <c r="E153" s="218" t="s">
        <v>698</v>
      </c>
      <c r="F153" s="219" t="s">
        <v>699</v>
      </c>
      <c r="G153" s="219"/>
      <c r="H153" s="219"/>
      <c r="I153" s="219"/>
      <c r="J153" s="220" t="s">
        <v>368</v>
      </c>
      <c r="K153" s="221">
        <v>7</v>
      </c>
      <c r="L153" s="222">
        <v>0</v>
      </c>
      <c r="M153" s="223"/>
      <c r="N153" s="224">
        <f>ROUND(L153*K153,1)</f>
        <v>0</v>
      </c>
      <c r="O153" s="224"/>
      <c r="P153" s="224"/>
      <c r="Q153" s="224"/>
      <c r="R153" s="46"/>
      <c r="T153" s="225" t="s">
        <v>22</v>
      </c>
      <c r="U153" s="54" t="s">
        <v>45</v>
      </c>
      <c r="V153" s="45"/>
      <c r="W153" s="226">
        <f>V153*K153</f>
        <v>0</v>
      </c>
      <c r="X153" s="226">
        <v>0.0015</v>
      </c>
      <c r="Y153" s="226">
        <f>X153*K153</f>
        <v>0.010500000000000001</v>
      </c>
      <c r="Z153" s="226">
        <v>0</v>
      </c>
      <c r="AA153" s="227">
        <f>Z153*K153</f>
        <v>0</v>
      </c>
      <c r="AR153" s="20" t="s">
        <v>234</v>
      </c>
      <c r="AT153" s="20" t="s">
        <v>170</v>
      </c>
      <c r="AU153" s="20" t="s">
        <v>118</v>
      </c>
      <c r="AY153" s="20" t="s">
        <v>169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20" t="s">
        <v>38</v>
      </c>
      <c r="BK153" s="140">
        <f>ROUND(L153*K153,1)</f>
        <v>0</v>
      </c>
      <c r="BL153" s="20" t="s">
        <v>234</v>
      </c>
      <c r="BM153" s="20" t="s">
        <v>700</v>
      </c>
    </row>
    <row r="154" s="1" customFormat="1" ht="49.92" customHeight="1">
      <c r="B154" s="44"/>
      <c r="C154" s="45"/>
      <c r="D154" s="205" t="s">
        <v>555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238">
        <f>BK154</f>
        <v>0</v>
      </c>
      <c r="O154" s="239"/>
      <c r="P154" s="239"/>
      <c r="Q154" s="239"/>
      <c r="R154" s="46"/>
      <c r="T154" s="191"/>
      <c r="U154" s="70"/>
      <c r="V154" s="70"/>
      <c r="W154" s="70"/>
      <c r="X154" s="70"/>
      <c r="Y154" s="70"/>
      <c r="Z154" s="70"/>
      <c r="AA154" s="72"/>
      <c r="AT154" s="20" t="s">
        <v>79</v>
      </c>
      <c r="AU154" s="20" t="s">
        <v>80</v>
      </c>
      <c r="AY154" s="20" t="s">
        <v>556</v>
      </c>
      <c r="BK154" s="140">
        <v>0</v>
      </c>
    </row>
    <row r="155" s="1" customFormat="1" ht="6.96" customHeight="1">
      <c r="B155" s="73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5"/>
    </row>
  </sheetData>
  <sheetProtection sheet="1" formatColumns="0" formatRows="0" objects="1" scenarios="1" spinCount="10" saltValue="6juIWMj2DVlOTD/3ApJQ4XqfAcy5hNForleQW6FnQMjAILq2zIzmkVmrnD+tpiPUuGNiHud5jEL1dxhfs75sFQ==" hashValue="orLH69N/q1ty6+dPJ7Tkq54GSXfjpVknNJnnUYEZIBJX/uwyoReAELdgzn786DzGU4M2o97U1Pv/19juP87P+Q==" algorithmName="SHA-512" password="CC35"/>
  <mergeCells count="14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3:I153"/>
    <mergeCell ref="L153:M153"/>
    <mergeCell ref="N153:Q153"/>
    <mergeCell ref="N123:Q123"/>
    <mergeCell ref="N124:Q124"/>
    <mergeCell ref="N125:Q125"/>
    <mergeCell ref="N135:Q135"/>
    <mergeCell ref="N138:Q138"/>
    <mergeCell ref="N140:Q140"/>
    <mergeCell ref="N149:Q149"/>
    <mergeCell ref="N151:Q151"/>
    <mergeCell ref="N152:Q152"/>
    <mergeCell ref="N154:Q154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113</v>
      </c>
      <c r="G1" s="13"/>
      <c r="H1" s="152" t="s">
        <v>114</v>
      </c>
      <c r="I1" s="152"/>
      <c r="J1" s="152"/>
      <c r="K1" s="152"/>
      <c r="L1" s="13" t="s">
        <v>115</v>
      </c>
      <c r="M1" s="11"/>
      <c r="N1" s="11"/>
      <c r="O1" s="12" t="s">
        <v>116</v>
      </c>
      <c r="P1" s="11"/>
      <c r="Q1" s="11"/>
      <c r="R1" s="11"/>
      <c r="S1" s="13" t="s">
        <v>117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97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118</v>
      </c>
    </row>
    <row r="4" ht="36.96" customHeight="1">
      <c r="B4" s="24"/>
      <c r="C4" s="25" t="s">
        <v>119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Rekonstrukce skladu cibule, k.ú. Bartošovice, p.č. 2348/1 a 2349/1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120</v>
      </c>
      <c r="E7" s="45"/>
      <c r="F7" s="34" t="s">
        <v>701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17. 5. 2018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22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30</v>
      </c>
      <c r="F12" s="45"/>
      <c r="G12" s="45"/>
      <c r="H12" s="45"/>
      <c r="I12" s="45"/>
      <c r="J12" s="45"/>
      <c r="K12" s="45"/>
      <c r="L12" s="45"/>
      <c r="M12" s="36" t="s">
        <v>31</v>
      </c>
      <c r="N12" s="45"/>
      <c r="O12" s="31" t="s">
        <v>22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32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31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34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35</v>
      </c>
      <c r="P17" s="31"/>
      <c r="Q17" s="45"/>
      <c r="R17" s="46"/>
    </row>
    <row r="18" s="1" customFormat="1" ht="18" customHeight="1">
      <c r="B18" s="44"/>
      <c r="C18" s="45"/>
      <c r="D18" s="45"/>
      <c r="E18" s="31" t="s">
        <v>36</v>
      </c>
      <c r="F18" s="45"/>
      <c r="G18" s="45"/>
      <c r="H18" s="45"/>
      <c r="I18" s="45"/>
      <c r="J18" s="45"/>
      <c r="K18" s="45"/>
      <c r="L18" s="45"/>
      <c r="M18" s="36" t="s">
        <v>31</v>
      </c>
      <c r="N18" s="45"/>
      <c r="O18" s="31" t="s">
        <v>22</v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31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122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107</v>
      </c>
      <c r="E28" s="45"/>
      <c r="F28" s="45"/>
      <c r="G28" s="45"/>
      <c r="H28" s="45"/>
      <c r="I28" s="45"/>
      <c r="J28" s="45"/>
      <c r="K28" s="45"/>
      <c r="L28" s="45"/>
      <c r="M28" s="43">
        <f>N94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43</v>
      </c>
      <c r="E30" s="45"/>
      <c r="F30" s="45"/>
      <c r="G30" s="45"/>
      <c r="H30" s="45"/>
      <c r="I30" s="45"/>
      <c r="J30" s="45"/>
      <c r="K30" s="45"/>
      <c r="L30" s="45"/>
      <c r="M30" s="158">
        <f>ROUND(M27+M28,0)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44</v>
      </c>
      <c r="E32" s="52" t="s">
        <v>45</v>
      </c>
      <c r="F32" s="53">
        <v>0.20999999999999999</v>
      </c>
      <c r="G32" s="159" t="s">
        <v>46</v>
      </c>
      <c r="H32" s="160">
        <f>(SUM(BE94:BE101)+SUM(BE119:BE151))</f>
        <v>0</v>
      </c>
      <c r="I32" s="45"/>
      <c r="J32" s="45"/>
      <c r="K32" s="45"/>
      <c r="L32" s="45"/>
      <c r="M32" s="160">
        <f>ROUND((SUM(BE94:BE101)+SUM(BE119:BE151)), 0)*F32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47</v>
      </c>
      <c r="F33" s="53">
        <v>0.14999999999999999</v>
      </c>
      <c r="G33" s="159" t="s">
        <v>46</v>
      </c>
      <c r="H33" s="160">
        <f>(SUM(BF94:BF101)+SUM(BF119:BF151))</f>
        <v>0</v>
      </c>
      <c r="I33" s="45"/>
      <c r="J33" s="45"/>
      <c r="K33" s="45"/>
      <c r="L33" s="45"/>
      <c r="M33" s="160">
        <f>ROUND((SUM(BF94:BF101)+SUM(BF119:BF151)), 0)*F33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48</v>
      </c>
      <c r="F34" s="53">
        <v>0.20999999999999999</v>
      </c>
      <c r="G34" s="159" t="s">
        <v>46</v>
      </c>
      <c r="H34" s="160">
        <f>(SUM(BG94:BG101)+SUM(BG119:BG151))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49</v>
      </c>
      <c r="F35" s="53">
        <v>0.14999999999999999</v>
      </c>
      <c r="G35" s="159" t="s">
        <v>46</v>
      </c>
      <c r="H35" s="160">
        <f>(SUM(BH94:BH101)+SUM(BH119:BH151))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50</v>
      </c>
      <c r="F36" s="53">
        <v>0</v>
      </c>
      <c r="G36" s="159" t="s">
        <v>46</v>
      </c>
      <c r="H36" s="160">
        <f>(SUM(BI94:BI101)+SUM(BI119:BI151))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51</v>
      </c>
      <c r="E38" s="101"/>
      <c r="F38" s="101"/>
      <c r="G38" s="162" t="s">
        <v>52</v>
      </c>
      <c r="H38" s="163" t="s">
        <v>53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54</v>
      </c>
      <c r="E50" s="65"/>
      <c r="F50" s="65"/>
      <c r="G50" s="65"/>
      <c r="H50" s="66"/>
      <c r="I50" s="45"/>
      <c r="J50" s="64" t="s">
        <v>55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56</v>
      </c>
      <c r="E59" s="70"/>
      <c r="F59" s="70"/>
      <c r="G59" s="71" t="s">
        <v>57</v>
      </c>
      <c r="H59" s="72"/>
      <c r="I59" s="45"/>
      <c r="J59" s="69" t="s">
        <v>56</v>
      </c>
      <c r="K59" s="70"/>
      <c r="L59" s="70"/>
      <c r="M59" s="70"/>
      <c r="N59" s="71" t="s">
        <v>57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58</v>
      </c>
      <c r="E61" s="65"/>
      <c r="F61" s="65"/>
      <c r="G61" s="65"/>
      <c r="H61" s="66"/>
      <c r="I61" s="45"/>
      <c r="J61" s="64" t="s">
        <v>59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56</v>
      </c>
      <c r="E70" s="70"/>
      <c r="F70" s="70"/>
      <c r="G70" s="71" t="s">
        <v>57</v>
      </c>
      <c r="H70" s="72"/>
      <c r="I70" s="45"/>
      <c r="J70" s="69" t="s">
        <v>56</v>
      </c>
      <c r="K70" s="70"/>
      <c r="L70" s="70"/>
      <c r="M70" s="70"/>
      <c r="N70" s="71" t="s">
        <v>57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Rekonstrukce skladu cibule, k.ú. Bartošovice, p.č. 2348/1 a 2349/1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120</v>
      </c>
      <c r="D79" s="45"/>
      <c r="E79" s="45"/>
      <c r="F79" s="85" t="str">
        <f>F7</f>
        <v>05 - Elektročást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17. 5. 2018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>Ing. Petr Klečka</v>
      </c>
      <c r="G83" s="45"/>
      <c r="H83" s="45"/>
      <c r="I83" s="45"/>
      <c r="J83" s="45"/>
      <c r="K83" s="36" t="s">
        <v>34</v>
      </c>
      <c r="L83" s="45"/>
      <c r="M83" s="31" t="str">
        <f>E18</f>
        <v>PROJECT WORK,s.r.o.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32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39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124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125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126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N119</f>
        <v>0</v>
      </c>
      <c r="O88" s="172"/>
      <c r="P88" s="172"/>
      <c r="Q88" s="172"/>
      <c r="R88" s="46"/>
      <c r="T88" s="169"/>
      <c r="U88" s="169"/>
      <c r="AU88" s="20" t="s">
        <v>127</v>
      </c>
    </row>
    <row r="89" s="6" customFormat="1" ht="24.96" customHeight="1">
      <c r="B89" s="173"/>
      <c r="C89" s="174"/>
      <c r="D89" s="175" t="s">
        <v>702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N120</f>
        <v>0</v>
      </c>
      <c r="O89" s="174"/>
      <c r="P89" s="174"/>
      <c r="Q89" s="174"/>
      <c r="R89" s="177"/>
      <c r="T89" s="178"/>
      <c r="U89" s="178"/>
    </row>
    <row r="90" s="6" customFormat="1" ht="24.96" customHeight="1">
      <c r="B90" s="173"/>
      <c r="C90" s="174"/>
      <c r="D90" s="175" t="s">
        <v>703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6">
        <f>N132</f>
        <v>0</v>
      </c>
      <c r="O90" s="174"/>
      <c r="P90" s="174"/>
      <c r="Q90" s="174"/>
      <c r="R90" s="177"/>
      <c r="T90" s="178"/>
      <c r="U90" s="178"/>
    </row>
    <row r="91" s="6" customFormat="1" ht="24.96" customHeight="1">
      <c r="B91" s="173"/>
      <c r="C91" s="174"/>
      <c r="D91" s="175" t="s">
        <v>704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6">
        <f>N144</f>
        <v>0</v>
      </c>
      <c r="O91" s="174"/>
      <c r="P91" s="174"/>
      <c r="Q91" s="174"/>
      <c r="R91" s="177"/>
      <c r="T91" s="178"/>
      <c r="U91" s="178"/>
    </row>
    <row r="92" s="6" customFormat="1" ht="24.96" customHeight="1">
      <c r="B92" s="173"/>
      <c r="C92" s="174"/>
      <c r="D92" s="175" t="s">
        <v>705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6">
        <f>N148</f>
        <v>0</v>
      </c>
      <c r="O92" s="174"/>
      <c r="P92" s="174"/>
      <c r="Q92" s="174"/>
      <c r="R92" s="177"/>
      <c r="T92" s="178"/>
      <c r="U92" s="178"/>
    </row>
    <row r="93" s="1" customFormat="1" ht="21.84" customHeight="1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  <c r="T93" s="169"/>
      <c r="U93" s="169"/>
    </row>
    <row r="94" s="1" customFormat="1" ht="29.28" customHeight="1">
      <c r="B94" s="44"/>
      <c r="C94" s="171" t="s">
        <v>146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172">
        <f>ROUND(N95+N96+N97+N98+N99+N100,0)</f>
        <v>0</v>
      </c>
      <c r="O94" s="183"/>
      <c r="P94" s="183"/>
      <c r="Q94" s="183"/>
      <c r="R94" s="46"/>
      <c r="T94" s="184"/>
      <c r="U94" s="185" t="s">
        <v>44</v>
      </c>
    </row>
    <row r="95" s="1" customFormat="1" ht="18" customHeight="1">
      <c r="B95" s="44"/>
      <c r="C95" s="45"/>
      <c r="D95" s="141" t="s">
        <v>147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ROUND(N88*T95,0)</f>
        <v>0</v>
      </c>
      <c r="O95" s="136"/>
      <c r="P95" s="136"/>
      <c r="Q95" s="136"/>
      <c r="R95" s="46"/>
      <c r="S95" s="186"/>
      <c r="T95" s="187"/>
      <c r="U95" s="188" t="s">
        <v>45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148</v>
      </c>
      <c r="AZ95" s="186"/>
      <c r="BA95" s="186"/>
      <c r="BB95" s="186"/>
      <c r="BC95" s="186"/>
      <c r="BD95" s="186"/>
      <c r="BE95" s="190">
        <f>IF(U95="základní",N95,0)</f>
        <v>0</v>
      </c>
      <c r="BF95" s="190">
        <f>IF(U95="snížená",N95,0)</f>
        <v>0</v>
      </c>
      <c r="BG95" s="190">
        <f>IF(U95="zákl. přenesená",N95,0)</f>
        <v>0</v>
      </c>
      <c r="BH95" s="190">
        <f>IF(U95="sníž. přenesená",N95,0)</f>
        <v>0</v>
      </c>
      <c r="BI95" s="190">
        <f>IF(U95="nulová",N95,0)</f>
        <v>0</v>
      </c>
      <c r="BJ95" s="189" t="s">
        <v>38</v>
      </c>
      <c r="BK95" s="186"/>
      <c r="BL95" s="186"/>
      <c r="BM95" s="186"/>
    </row>
    <row r="96" s="1" customFormat="1" ht="18" customHeight="1">
      <c r="B96" s="44"/>
      <c r="C96" s="45"/>
      <c r="D96" s="141" t="s">
        <v>564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ROUND(N88*T96,0)</f>
        <v>0</v>
      </c>
      <c r="O96" s="136"/>
      <c r="P96" s="136"/>
      <c r="Q96" s="136"/>
      <c r="R96" s="46"/>
      <c r="S96" s="186"/>
      <c r="T96" s="187"/>
      <c r="U96" s="188" t="s">
        <v>45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148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38</v>
      </c>
      <c r="BK96" s="186"/>
      <c r="BL96" s="186"/>
      <c r="BM96" s="186"/>
    </row>
    <row r="97" s="1" customFormat="1" ht="18" customHeight="1">
      <c r="B97" s="44"/>
      <c r="C97" s="45"/>
      <c r="D97" s="141" t="s">
        <v>150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ROUND(N88*T97,0)</f>
        <v>0</v>
      </c>
      <c r="O97" s="136"/>
      <c r="P97" s="136"/>
      <c r="Q97" s="136"/>
      <c r="R97" s="46"/>
      <c r="S97" s="186"/>
      <c r="T97" s="187"/>
      <c r="U97" s="188" t="s">
        <v>45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148</v>
      </c>
      <c r="AZ97" s="186"/>
      <c r="BA97" s="186"/>
      <c r="BB97" s="186"/>
      <c r="BC97" s="186"/>
      <c r="BD97" s="186"/>
      <c r="BE97" s="190">
        <f>IF(U97="základní",N97,0)</f>
        <v>0</v>
      </c>
      <c r="BF97" s="190">
        <f>IF(U97="snížená",N97,0)</f>
        <v>0</v>
      </c>
      <c r="BG97" s="190">
        <f>IF(U97="zákl. přenesená",N97,0)</f>
        <v>0</v>
      </c>
      <c r="BH97" s="190">
        <f>IF(U97="sníž. přenesená",N97,0)</f>
        <v>0</v>
      </c>
      <c r="BI97" s="190">
        <f>IF(U97="nulová",N97,0)</f>
        <v>0</v>
      </c>
      <c r="BJ97" s="189" t="s">
        <v>38</v>
      </c>
      <c r="BK97" s="186"/>
      <c r="BL97" s="186"/>
      <c r="BM97" s="186"/>
    </row>
    <row r="98" s="1" customFormat="1" ht="18" customHeight="1">
      <c r="B98" s="44"/>
      <c r="C98" s="45"/>
      <c r="D98" s="141" t="s">
        <v>151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ROUND(N88*T98,0)</f>
        <v>0</v>
      </c>
      <c r="O98" s="136"/>
      <c r="P98" s="136"/>
      <c r="Q98" s="136"/>
      <c r="R98" s="46"/>
      <c r="S98" s="186"/>
      <c r="T98" s="187"/>
      <c r="U98" s="188" t="s">
        <v>45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148</v>
      </c>
      <c r="AZ98" s="186"/>
      <c r="BA98" s="186"/>
      <c r="BB98" s="186"/>
      <c r="BC98" s="186"/>
      <c r="BD98" s="186"/>
      <c r="BE98" s="190">
        <f>IF(U98="základní",N98,0)</f>
        <v>0</v>
      </c>
      <c r="BF98" s="190">
        <f>IF(U98="snížená",N98,0)</f>
        <v>0</v>
      </c>
      <c r="BG98" s="190">
        <f>IF(U98="zákl. přenesená",N98,0)</f>
        <v>0</v>
      </c>
      <c r="BH98" s="190">
        <f>IF(U98="sníž. přenesená",N98,0)</f>
        <v>0</v>
      </c>
      <c r="BI98" s="190">
        <f>IF(U98="nulová",N98,0)</f>
        <v>0</v>
      </c>
      <c r="BJ98" s="189" t="s">
        <v>38</v>
      </c>
      <c r="BK98" s="186"/>
      <c r="BL98" s="186"/>
      <c r="BM98" s="186"/>
    </row>
    <row r="99" s="1" customFormat="1" ht="18" customHeight="1">
      <c r="B99" s="44"/>
      <c r="C99" s="45"/>
      <c r="D99" s="141" t="s">
        <v>565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ROUND(N88*T99,0)</f>
        <v>0</v>
      </c>
      <c r="O99" s="136"/>
      <c r="P99" s="136"/>
      <c r="Q99" s="136"/>
      <c r="R99" s="46"/>
      <c r="S99" s="186"/>
      <c r="T99" s="187"/>
      <c r="U99" s="188" t="s">
        <v>45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148</v>
      </c>
      <c r="AZ99" s="186"/>
      <c r="BA99" s="186"/>
      <c r="BB99" s="186"/>
      <c r="BC99" s="186"/>
      <c r="BD99" s="186"/>
      <c r="BE99" s="190">
        <f>IF(U99="základní",N99,0)</f>
        <v>0</v>
      </c>
      <c r="BF99" s="190">
        <f>IF(U99="snížená",N99,0)</f>
        <v>0</v>
      </c>
      <c r="BG99" s="190">
        <f>IF(U99="zákl. přenesená",N99,0)</f>
        <v>0</v>
      </c>
      <c r="BH99" s="190">
        <f>IF(U99="sníž. přenesená",N99,0)</f>
        <v>0</v>
      </c>
      <c r="BI99" s="190">
        <f>IF(U99="nulová",N99,0)</f>
        <v>0</v>
      </c>
      <c r="BJ99" s="189" t="s">
        <v>38</v>
      </c>
      <c r="BK99" s="186"/>
      <c r="BL99" s="186"/>
      <c r="BM99" s="186"/>
    </row>
    <row r="100" s="1" customFormat="1" ht="18" customHeight="1">
      <c r="B100" s="44"/>
      <c r="C100" s="45"/>
      <c r="D100" s="134" t="s">
        <v>153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135">
        <f>ROUND(N88*T100,0)</f>
        <v>0</v>
      </c>
      <c r="O100" s="136"/>
      <c r="P100" s="136"/>
      <c r="Q100" s="136"/>
      <c r="R100" s="46"/>
      <c r="S100" s="186"/>
      <c r="T100" s="191"/>
      <c r="U100" s="192" t="s">
        <v>45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154</v>
      </c>
      <c r="AZ100" s="186"/>
      <c r="BA100" s="186"/>
      <c r="BB100" s="186"/>
      <c r="BC100" s="186"/>
      <c r="BD100" s="186"/>
      <c r="BE100" s="190">
        <f>IF(U100="základní",N100,0)</f>
        <v>0</v>
      </c>
      <c r="BF100" s="190">
        <f>IF(U100="snížená",N100,0)</f>
        <v>0</v>
      </c>
      <c r="BG100" s="190">
        <f>IF(U100="zákl. přenesená",N100,0)</f>
        <v>0</v>
      </c>
      <c r="BH100" s="190">
        <f>IF(U100="sníž. přenesená",N100,0)</f>
        <v>0</v>
      </c>
      <c r="BI100" s="190">
        <f>IF(U100="nulová",N100,0)</f>
        <v>0</v>
      </c>
      <c r="BJ100" s="189" t="s">
        <v>38</v>
      </c>
      <c r="BK100" s="186"/>
      <c r="BL100" s="186"/>
      <c r="BM100" s="186"/>
    </row>
    <row r="101" s="1" customForma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  <c r="T101" s="169"/>
      <c r="U101" s="169"/>
    </row>
    <row r="102" s="1" customFormat="1" ht="29.28" customHeight="1">
      <c r="B102" s="44"/>
      <c r="C102" s="148" t="s">
        <v>112</v>
      </c>
      <c r="D102" s="149"/>
      <c r="E102" s="149"/>
      <c r="F102" s="149"/>
      <c r="G102" s="149"/>
      <c r="H102" s="149"/>
      <c r="I102" s="149"/>
      <c r="J102" s="149"/>
      <c r="K102" s="149"/>
      <c r="L102" s="150">
        <f>ROUND(SUM(N88+N94),0)</f>
        <v>0</v>
      </c>
      <c r="M102" s="150"/>
      <c r="N102" s="150"/>
      <c r="O102" s="150"/>
      <c r="P102" s="150"/>
      <c r="Q102" s="150"/>
      <c r="R102" s="46"/>
      <c r="T102" s="169"/>
      <c r="U102" s="169"/>
    </row>
    <row r="103" s="1" customFormat="1" ht="6.96" customHeight="1"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5"/>
      <c r="T103" s="169"/>
      <c r="U103" s="169"/>
    </row>
    <row r="107" s="1" customFormat="1" ht="6.96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</row>
    <row r="108" s="1" customFormat="1" ht="36.96" customHeight="1">
      <c r="B108" s="44"/>
      <c r="C108" s="25" t="s">
        <v>155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6.96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30" customHeight="1">
      <c r="B110" s="44"/>
      <c r="C110" s="36" t="s">
        <v>19</v>
      </c>
      <c r="D110" s="45"/>
      <c r="E110" s="45"/>
      <c r="F110" s="153" t="str">
        <f>F6</f>
        <v>Rekonstrukce skladu cibule, k.ú. Bartošovice, p.č. 2348/1 a 2349/1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5"/>
      <c r="R110" s="46"/>
    </row>
    <row r="111" s="1" customFormat="1" ht="36.96" customHeight="1">
      <c r="B111" s="44"/>
      <c r="C111" s="83" t="s">
        <v>120</v>
      </c>
      <c r="D111" s="45"/>
      <c r="E111" s="45"/>
      <c r="F111" s="85" t="str">
        <f>F7</f>
        <v>05 - Elektročást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6.96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18" customHeight="1">
      <c r="B113" s="44"/>
      <c r="C113" s="36" t="s">
        <v>24</v>
      </c>
      <c r="D113" s="45"/>
      <c r="E113" s="45"/>
      <c r="F113" s="31" t="str">
        <f>F9</f>
        <v xml:space="preserve"> </v>
      </c>
      <c r="G113" s="45"/>
      <c r="H113" s="45"/>
      <c r="I113" s="45"/>
      <c r="J113" s="45"/>
      <c r="K113" s="36" t="s">
        <v>26</v>
      </c>
      <c r="L113" s="45"/>
      <c r="M113" s="88" t="str">
        <f>IF(O9="","",O9)</f>
        <v>17. 5. 2018</v>
      </c>
      <c r="N113" s="88"/>
      <c r="O113" s="88"/>
      <c r="P113" s="88"/>
      <c r="Q113" s="45"/>
      <c r="R113" s="46"/>
    </row>
    <row r="114" s="1" customFormat="1" ht="6.96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="1" customFormat="1">
      <c r="B115" s="44"/>
      <c r="C115" s="36" t="s">
        <v>28</v>
      </c>
      <c r="D115" s="45"/>
      <c r="E115" s="45"/>
      <c r="F115" s="31" t="str">
        <f>E12</f>
        <v>Ing. Petr Klečka</v>
      </c>
      <c r="G115" s="45"/>
      <c r="H115" s="45"/>
      <c r="I115" s="45"/>
      <c r="J115" s="45"/>
      <c r="K115" s="36" t="s">
        <v>34</v>
      </c>
      <c r="L115" s="45"/>
      <c r="M115" s="31" t="str">
        <f>E18</f>
        <v>PROJECT WORK,s.r.o.</v>
      </c>
      <c r="N115" s="31"/>
      <c r="O115" s="31"/>
      <c r="P115" s="31"/>
      <c r="Q115" s="31"/>
      <c r="R115" s="46"/>
    </row>
    <row r="116" s="1" customFormat="1" ht="14.4" customHeight="1">
      <c r="B116" s="44"/>
      <c r="C116" s="36" t="s">
        <v>32</v>
      </c>
      <c r="D116" s="45"/>
      <c r="E116" s="45"/>
      <c r="F116" s="31" t="str">
        <f>IF(E15="","",E15)</f>
        <v>Vyplň údaj</v>
      </c>
      <c r="G116" s="45"/>
      <c r="H116" s="45"/>
      <c r="I116" s="45"/>
      <c r="J116" s="45"/>
      <c r="K116" s="36" t="s">
        <v>39</v>
      </c>
      <c r="L116" s="45"/>
      <c r="M116" s="31" t="str">
        <f>E21</f>
        <v xml:space="preserve"> </v>
      </c>
      <c r="N116" s="31"/>
      <c r="O116" s="31"/>
      <c r="P116" s="31"/>
      <c r="Q116" s="31"/>
      <c r="R116" s="46"/>
    </row>
    <row r="117" s="1" customFormat="1" ht="10.32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="8" customFormat="1" ht="29.28" customHeight="1">
      <c r="B118" s="193"/>
      <c r="C118" s="194" t="s">
        <v>156</v>
      </c>
      <c r="D118" s="195" t="s">
        <v>157</v>
      </c>
      <c r="E118" s="195" t="s">
        <v>62</v>
      </c>
      <c r="F118" s="195" t="s">
        <v>158</v>
      </c>
      <c r="G118" s="195"/>
      <c r="H118" s="195"/>
      <c r="I118" s="195"/>
      <c r="J118" s="195" t="s">
        <v>159</v>
      </c>
      <c r="K118" s="195" t="s">
        <v>160</v>
      </c>
      <c r="L118" s="195" t="s">
        <v>161</v>
      </c>
      <c r="M118" s="195"/>
      <c r="N118" s="195" t="s">
        <v>125</v>
      </c>
      <c r="O118" s="195"/>
      <c r="P118" s="195"/>
      <c r="Q118" s="196"/>
      <c r="R118" s="197"/>
      <c r="T118" s="104" t="s">
        <v>162</v>
      </c>
      <c r="U118" s="105" t="s">
        <v>44</v>
      </c>
      <c r="V118" s="105" t="s">
        <v>163</v>
      </c>
      <c r="W118" s="105" t="s">
        <v>164</v>
      </c>
      <c r="X118" s="105" t="s">
        <v>165</v>
      </c>
      <c r="Y118" s="105" t="s">
        <v>166</v>
      </c>
      <c r="Z118" s="105" t="s">
        <v>167</v>
      </c>
      <c r="AA118" s="106" t="s">
        <v>168</v>
      </c>
    </row>
    <row r="119" s="1" customFormat="1" ht="29.28" customHeight="1">
      <c r="B119" s="44"/>
      <c r="C119" s="108" t="s">
        <v>122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198">
        <f>BK119</f>
        <v>0</v>
      </c>
      <c r="O119" s="199"/>
      <c r="P119" s="199"/>
      <c r="Q119" s="199"/>
      <c r="R119" s="46"/>
      <c r="T119" s="107"/>
      <c r="U119" s="65"/>
      <c r="V119" s="65"/>
      <c r="W119" s="200">
        <f>W120+W132+W144+W148+W152</f>
        <v>0</v>
      </c>
      <c r="X119" s="65"/>
      <c r="Y119" s="200">
        <f>Y120+Y132+Y144+Y148+Y152</f>
        <v>0</v>
      </c>
      <c r="Z119" s="65"/>
      <c r="AA119" s="201">
        <f>AA120+AA132+AA144+AA148+AA152</f>
        <v>0</v>
      </c>
      <c r="AT119" s="20" t="s">
        <v>79</v>
      </c>
      <c r="AU119" s="20" t="s">
        <v>127</v>
      </c>
      <c r="BK119" s="202">
        <f>BK120+BK132+BK144+BK148+BK152</f>
        <v>0</v>
      </c>
    </row>
    <row r="120" s="9" customFormat="1" ht="37.44" customHeight="1">
      <c r="B120" s="203"/>
      <c r="C120" s="204"/>
      <c r="D120" s="205" t="s">
        <v>702</v>
      </c>
      <c r="E120" s="205"/>
      <c r="F120" s="205"/>
      <c r="G120" s="205"/>
      <c r="H120" s="205"/>
      <c r="I120" s="205"/>
      <c r="J120" s="205"/>
      <c r="K120" s="205"/>
      <c r="L120" s="205"/>
      <c r="M120" s="205"/>
      <c r="N120" s="241">
        <f>BK120</f>
        <v>0</v>
      </c>
      <c r="O120" s="242"/>
      <c r="P120" s="242"/>
      <c r="Q120" s="242"/>
      <c r="R120" s="207"/>
      <c r="T120" s="208"/>
      <c r="U120" s="204"/>
      <c r="V120" s="204"/>
      <c r="W120" s="209">
        <f>SUM(W121:W131)</f>
        <v>0</v>
      </c>
      <c r="X120" s="204"/>
      <c r="Y120" s="209">
        <f>SUM(Y121:Y131)</f>
        <v>0</v>
      </c>
      <c r="Z120" s="204"/>
      <c r="AA120" s="210">
        <f>SUM(AA121:AA131)</f>
        <v>0</v>
      </c>
      <c r="AR120" s="211" t="s">
        <v>38</v>
      </c>
      <c r="AT120" s="212" t="s">
        <v>79</v>
      </c>
      <c r="AU120" s="212" t="s">
        <v>80</v>
      </c>
      <c r="AY120" s="211" t="s">
        <v>169</v>
      </c>
      <c r="BK120" s="213">
        <f>SUM(BK121:BK131)</f>
        <v>0</v>
      </c>
    </row>
    <row r="121" s="1" customFormat="1" ht="25.5" customHeight="1">
      <c r="B121" s="44"/>
      <c r="C121" s="217" t="s">
        <v>38</v>
      </c>
      <c r="D121" s="217" t="s">
        <v>170</v>
      </c>
      <c r="E121" s="218" t="s">
        <v>706</v>
      </c>
      <c r="F121" s="219" t="s">
        <v>707</v>
      </c>
      <c r="G121" s="219"/>
      <c r="H121" s="219"/>
      <c r="I121" s="219"/>
      <c r="J121" s="220" t="s">
        <v>368</v>
      </c>
      <c r="K121" s="221">
        <v>12</v>
      </c>
      <c r="L121" s="222">
        <v>0</v>
      </c>
      <c r="M121" s="223"/>
      <c r="N121" s="224">
        <f>ROUND(L121*K121,1)</f>
        <v>0</v>
      </c>
      <c r="O121" s="224"/>
      <c r="P121" s="224"/>
      <c r="Q121" s="224"/>
      <c r="R121" s="46"/>
      <c r="T121" s="225" t="s">
        <v>22</v>
      </c>
      <c r="U121" s="54" t="s">
        <v>45</v>
      </c>
      <c r="V121" s="45"/>
      <c r="W121" s="226">
        <f>V121*K121</f>
        <v>0</v>
      </c>
      <c r="X121" s="226">
        <v>0</v>
      </c>
      <c r="Y121" s="226">
        <f>X121*K121</f>
        <v>0</v>
      </c>
      <c r="Z121" s="226">
        <v>0</v>
      </c>
      <c r="AA121" s="227">
        <f>Z121*K121</f>
        <v>0</v>
      </c>
      <c r="AR121" s="20" t="s">
        <v>427</v>
      </c>
      <c r="AT121" s="20" t="s">
        <v>170</v>
      </c>
      <c r="AU121" s="20" t="s">
        <v>38</v>
      </c>
      <c r="AY121" s="20" t="s">
        <v>169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20" t="s">
        <v>38</v>
      </c>
      <c r="BK121" s="140">
        <f>ROUND(L121*K121,1)</f>
        <v>0</v>
      </c>
      <c r="BL121" s="20" t="s">
        <v>427</v>
      </c>
      <c r="BM121" s="20" t="s">
        <v>708</v>
      </c>
    </row>
    <row r="122" s="1" customFormat="1" ht="16.5" customHeight="1">
      <c r="B122" s="44"/>
      <c r="C122" s="217" t="s">
        <v>118</v>
      </c>
      <c r="D122" s="217" t="s">
        <v>170</v>
      </c>
      <c r="E122" s="218" t="s">
        <v>709</v>
      </c>
      <c r="F122" s="219" t="s">
        <v>710</v>
      </c>
      <c r="G122" s="219"/>
      <c r="H122" s="219"/>
      <c r="I122" s="219"/>
      <c r="J122" s="220" t="s">
        <v>368</v>
      </c>
      <c r="K122" s="221">
        <v>5</v>
      </c>
      <c r="L122" s="222">
        <v>0</v>
      </c>
      <c r="M122" s="223"/>
      <c r="N122" s="224">
        <f>ROUND(L122*K122,1)</f>
        <v>0</v>
      </c>
      <c r="O122" s="224"/>
      <c r="P122" s="224"/>
      <c r="Q122" s="224"/>
      <c r="R122" s="46"/>
      <c r="T122" s="225" t="s">
        <v>22</v>
      </c>
      <c r="U122" s="54" t="s">
        <v>45</v>
      </c>
      <c r="V122" s="45"/>
      <c r="W122" s="226">
        <f>V122*K122</f>
        <v>0</v>
      </c>
      <c r="X122" s="226">
        <v>0</v>
      </c>
      <c r="Y122" s="226">
        <f>X122*K122</f>
        <v>0</v>
      </c>
      <c r="Z122" s="226">
        <v>0</v>
      </c>
      <c r="AA122" s="227">
        <f>Z122*K122</f>
        <v>0</v>
      </c>
      <c r="AR122" s="20" t="s">
        <v>427</v>
      </c>
      <c r="AT122" s="20" t="s">
        <v>170</v>
      </c>
      <c r="AU122" s="20" t="s">
        <v>38</v>
      </c>
      <c r="AY122" s="20" t="s">
        <v>169</v>
      </c>
      <c r="BE122" s="140">
        <f>IF(U122="základní",N122,0)</f>
        <v>0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20" t="s">
        <v>38</v>
      </c>
      <c r="BK122" s="140">
        <f>ROUND(L122*K122,1)</f>
        <v>0</v>
      </c>
      <c r="BL122" s="20" t="s">
        <v>427</v>
      </c>
      <c r="BM122" s="20" t="s">
        <v>711</v>
      </c>
    </row>
    <row r="123" s="1" customFormat="1" ht="16.5" customHeight="1">
      <c r="B123" s="44"/>
      <c r="C123" s="217" t="s">
        <v>180</v>
      </c>
      <c r="D123" s="217" t="s">
        <v>170</v>
      </c>
      <c r="E123" s="218" t="s">
        <v>712</v>
      </c>
      <c r="F123" s="219" t="s">
        <v>713</v>
      </c>
      <c r="G123" s="219"/>
      <c r="H123" s="219"/>
      <c r="I123" s="219"/>
      <c r="J123" s="220" t="s">
        <v>368</v>
      </c>
      <c r="K123" s="221">
        <v>6</v>
      </c>
      <c r="L123" s="222">
        <v>0</v>
      </c>
      <c r="M123" s="223"/>
      <c r="N123" s="224">
        <f>ROUND(L123*K123,1)</f>
        <v>0</v>
      </c>
      <c r="O123" s="224"/>
      <c r="P123" s="224"/>
      <c r="Q123" s="224"/>
      <c r="R123" s="46"/>
      <c r="T123" s="225" t="s">
        <v>22</v>
      </c>
      <c r="U123" s="54" t="s">
        <v>45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427</v>
      </c>
      <c r="AT123" s="20" t="s">
        <v>170</v>
      </c>
      <c r="AU123" s="20" t="s">
        <v>38</v>
      </c>
      <c r="AY123" s="20" t="s">
        <v>169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38</v>
      </c>
      <c r="BK123" s="140">
        <f>ROUND(L123*K123,1)</f>
        <v>0</v>
      </c>
      <c r="BL123" s="20" t="s">
        <v>427</v>
      </c>
      <c r="BM123" s="20" t="s">
        <v>714</v>
      </c>
    </row>
    <row r="124" s="1" customFormat="1" ht="16.5" customHeight="1">
      <c r="B124" s="44"/>
      <c r="C124" s="217" t="s">
        <v>174</v>
      </c>
      <c r="D124" s="217" t="s">
        <v>170</v>
      </c>
      <c r="E124" s="218" t="s">
        <v>715</v>
      </c>
      <c r="F124" s="219" t="s">
        <v>716</v>
      </c>
      <c r="G124" s="219"/>
      <c r="H124" s="219"/>
      <c r="I124" s="219"/>
      <c r="J124" s="220" t="s">
        <v>368</v>
      </c>
      <c r="K124" s="221">
        <v>11</v>
      </c>
      <c r="L124" s="222">
        <v>0</v>
      </c>
      <c r="M124" s="223"/>
      <c r="N124" s="224">
        <f>ROUND(L124*K124,1)</f>
        <v>0</v>
      </c>
      <c r="O124" s="224"/>
      <c r="P124" s="224"/>
      <c r="Q124" s="224"/>
      <c r="R124" s="46"/>
      <c r="T124" s="225" t="s">
        <v>22</v>
      </c>
      <c r="U124" s="54" t="s">
        <v>45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427</v>
      </c>
      <c r="AT124" s="20" t="s">
        <v>170</v>
      </c>
      <c r="AU124" s="20" t="s">
        <v>38</v>
      </c>
      <c r="AY124" s="20" t="s">
        <v>169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38</v>
      </c>
      <c r="BK124" s="140">
        <f>ROUND(L124*K124,1)</f>
        <v>0</v>
      </c>
      <c r="BL124" s="20" t="s">
        <v>427</v>
      </c>
      <c r="BM124" s="20" t="s">
        <v>717</v>
      </c>
    </row>
    <row r="125" s="1" customFormat="1" ht="16.5" customHeight="1">
      <c r="B125" s="44"/>
      <c r="C125" s="217" t="s">
        <v>187</v>
      </c>
      <c r="D125" s="217" t="s">
        <v>170</v>
      </c>
      <c r="E125" s="218" t="s">
        <v>718</v>
      </c>
      <c r="F125" s="219" t="s">
        <v>719</v>
      </c>
      <c r="G125" s="219"/>
      <c r="H125" s="219"/>
      <c r="I125" s="219"/>
      <c r="J125" s="220" t="s">
        <v>368</v>
      </c>
      <c r="K125" s="221">
        <v>1</v>
      </c>
      <c r="L125" s="222">
        <v>0</v>
      </c>
      <c r="M125" s="223"/>
      <c r="N125" s="224">
        <f>ROUND(L125*K125,1)</f>
        <v>0</v>
      </c>
      <c r="O125" s="224"/>
      <c r="P125" s="224"/>
      <c r="Q125" s="224"/>
      <c r="R125" s="46"/>
      <c r="T125" s="225" t="s">
        <v>22</v>
      </c>
      <c r="U125" s="54" t="s">
        <v>45</v>
      </c>
      <c r="V125" s="45"/>
      <c r="W125" s="226">
        <f>V125*K125</f>
        <v>0</v>
      </c>
      <c r="X125" s="226">
        <v>0</v>
      </c>
      <c r="Y125" s="226">
        <f>X125*K125</f>
        <v>0</v>
      </c>
      <c r="Z125" s="226">
        <v>0</v>
      </c>
      <c r="AA125" s="227">
        <f>Z125*K125</f>
        <v>0</v>
      </c>
      <c r="AR125" s="20" t="s">
        <v>427</v>
      </c>
      <c r="AT125" s="20" t="s">
        <v>170</v>
      </c>
      <c r="AU125" s="20" t="s">
        <v>38</v>
      </c>
      <c r="AY125" s="20" t="s">
        <v>169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38</v>
      </c>
      <c r="BK125" s="140">
        <f>ROUND(L125*K125,1)</f>
        <v>0</v>
      </c>
      <c r="BL125" s="20" t="s">
        <v>427</v>
      </c>
      <c r="BM125" s="20" t="s">
        <v>720</v>
      </c>
    </row>
    <row r="126" s="1" customFormat="1" ht="25.5" customHeight="1">
      <c r="B126" s="44"/>
      <c r="C126" s="217" t="s">
        <v>191</v>
      </c>
      <c r="D126" s="217" t="s">
        <v>170</v>
      </c>
      <c r="E126" s="218" t="s">
        <v>721</v>
      </c>
      <c r="F126" s="219" t="s">
        <v>722</v>
      </c>
      <c r="G126" s="219"/>
      <c r="H126" s="219"/>
      <c r="I126" s="219"/>
      <c r="J126" s="220" t="s">
        <v>368</v>
      </c>
      <c r="K126" s="221">
        <v>6</v>
      </c>
      <c r="L126" s="222">
        <v>0</v>
      </c>
      <c r="M126" s="223"/>
      <c r="N126" s="224">
        <f>ROUND(L126*K126,1)</f>
        <v>0</v>
      </c>
      <c r="O126" s="224"/>
      <c r="P126" s="224"/>
      <c r="Q126" s="224"/>
      <c r="R126" s="46"/>
      <c r="T126" s="225" t="s">
        <v>22</v>
      </c>
      <c r="U126" s="54" t="s">
        <v>45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427</v>
      </c>
      <c r="AT126" s="20" t="s">
        <v>170</v>
      </c>
      <c r="AU126" s="20" t="s">
        <v>38</v>
      </c>
      <c r="AY126" s="20" t="s">
        <v>169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38</v>
      </c>
      <c r="BK126" s="140">
        <f>ROUND(L126*K126,1)</f>
        <v>0</v>
      </c>
      <c r="BL126" s="20" t="s">
        <v>427</v>
      </c>
      <c r="BM126" s="20" t="s">
        <v>723</v>
      </c>
    </row>
    <row r="127" s="1" customFormat="1" ht="16.5" customHeight="1">
      <c r="B127" s="44"/>
      <c r="C127" s="217" t="s">
        <v>195</v>
      </c>
      <c r="D127" s="217" t="s">
        <v>170</v>
      </c>
      <c r="E127" s="218" t="s">
        <v>724</v>
      </c>
      <c r="F127" s="219" t="s">
        <v>725</v>
      </c>
      <c r="G127" s="219"/>
      <c r="H127" s="219"/>
      <c r="I127" s="219"/>
      <c r="J127" s="220" t="s">
        <v>368</v>
      </c>
      <c r="K127" s="221">
        <v>48</v>
      </c>
      <c r="L127" s="222">
        <v>0</v>
      </c>
      <c r="M127" s="223"/>
      <c r="N127" s="224">
        <f>ROUND(L127*K127,1)</f>
        <v>0</v>
      </c>
      <c r="O127" s="224"/>
      <c r="P127" s="224"/>
      <c r="Q127" s="224"/>
      <c r="R127" s="46"/>
      <c r="T127" s="225" t="s">
        <v>22</v>
      </c>
      <c r="U127" s="54" t="s">
        <v>45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427</v>
      </c>
      <c r="AT127" s="20" t="s">
        <v>170</v>
      </c>
      <c r="AU127" s="20" t="s">
        <v>38</v>
      </c>
      <c r="AY127" s="20" t="s">
        <v>169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38</v>
      </c>
      <c r="BK127" s="140">
        <f>ROUND(L127*K127,1)</f>
        <v>0</v>
      </c>
      <c r="BL127" s="20" t="s">
        <v>427</v>
      </c>
      <c r="BM127" s="20" t="s">
        <v>726</v>
      </c>
    </row>
    <row r="128" s="1" customFormat="1" ht="25.5" customHeight="1">
      <c r="B128" s="44"/>
      <c r="C128" s="217" t="s">
        <v>200</v>
      </c>
      <c r="D128" s="217" t="s">
        <v>170</v>
      </c>
      <c r="E128" s="218" t="s">
        <v>727</v>
      </c>
      <c r="F128" s="219" t="s">
        <v>728</v>
      </c>
      <c r="G128" s="219"/>
      <c r="H128" s="219"/>
      <c r="I128" s="219"/>
      <c r="J128" s="220" t="s">
        <v>178</v>
      </c>
      <c r="K128" s="221">
        <v>450</v>
      </c>
      <c r="L128" s="222">
        <v>0</v>
      </c>
      <c r="M128" s="223"/>
      <c r="N128" s="224">
        <f>ROUND(L128*K128,1)</f>
        <v>0</v>
      </c>
      <c r="O128" s="224"/>
      <c r="P128" s="224"/>
      <c r="Q128" s="224"/>
      <c r="R128" s="46"/>
      <c r="T128" s="225" t="s">
        <v>22</v>
      </c>
      <c r="U128" s="54" t="s">
        <v>45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427</v>
      </c>
      <c r="AT128" s="20" t="s">
        <v>170</v>
      </c>
      <c r="AU128" s="20" t="s">
        <v>38</v>
      </c>
      <c r="AY128" s="20" t="s">
        <v>169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38</v>
      </c>
      <c r="BK128" s="140">
        <f>ROUND(L128*K128,1)</f>
        <v>0</v>
      </c>
      <c r="BL128" s="20" t="s">
        <v>427</v>
      </c>
      <c r="BM128" s="20" t="s">
        <v>729</v>
      </c>
    </row>
    <row r="129" s="1" customFormat="1" ht="25.5" customHeight="1">
      <c r="B129" s="44"/>
      <c r="C129" s="217" t="s">
        <v>205</v>
      </c>
      <c r="D129" s="217" t="s">
        <v>170</v>
      </c>
      <c r="E129" s="218" t="s">
        <v>730</v>
      </c>
      <c r="F129" s="219" t="s">
        <v>731</v>
      </c>
      <c r="G129" s="219"/>
      <c r="H129" s="219"/>
      <c r="I129" s="219"/>
      <c r="J129" s="220" t="s">
        <v>178</v>
      </c>
      <c r="K129" s="221">
        <v>200</v>
      </c>
      <c r="L129" s="222">
        <v>0</v>
      </c>
      <c r="M129" s="223"/>
      <c r="N129" s="224">
        <f>ROUND(L129*K129,1)</f>
        <v>0</v>
      </c>
      <c r="O129" s="224"/>
      <c r="P129" s="224"/>
      <c r="Q129" s="224"/>
      <c r="R129" s="46"/>
      <c r="T129" s="225" t="s">
        <v>22</v>
      </c>
      <c r="U129" s="54" t="s">
        <v>45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427</v>
      </c>
      <c r="AT129" s="20" t="s">
        <v>170</v>
      </c>
      <c r="AU129" s="20" t="s">
        <v>38</v>
      </c>
      <c r="AY129" s="20" t="s">
        <v>169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38</v>
      </c>
      <c r="BK129" s="140">
        <f>ROUND(L129*K129,1)</f>
        <v>0</v>
      </c>
      <c r="BL129" s="20" t="s">
        <v>427</v>
      </c>
      <c r="BM129" s="20" t="s">
        <v>732</v>
      </c>
    </row>
    <row r="130" s="1" customFormat="1" ht="25.5" customHeight="1">
      <c r="B130" s="44"/>
      <c r="C130" s="217" t="s">
        <v>209</v>
      </c>
      <c r="D130" s="217" t="s">
        <v>170</v>
      </c>
      <c r="E130" s="218" t="s">
        <v>733</v>
      </c>
      <c r="F130" s="219" t="s">
        <v>734</v>
      </c>
      <c r="G130" s="219"/>
      <c r="H130" s="219"/>
      <c r="I130" s="219"/>
      <c r="J130" s="220" t="s">
        <v>178</v>
      </c>
      <c r="K130" s="221">
        <v>235</v>
      </c>
      <c r="L130" s="222">
        <v>0</v>
      </c>
      <c r="M130" s="223"/>
      <c r="N130" s="224">
        <f>ROUND(L130*K130,1)</f>
        <v>0</v>
      </c>
      <c r="O130" s="224"/>
      <c r="P130" s="224"/>
      <c r="Q130" s="224"/>
      <c r="R130" s="46"/>
      <c r="T130" s="225" t="s">
        <v>22</v>
      </c>
      <c r="U130" s="54" t="s">
        <v>45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427</v>
      </c>
      <c r="AT130" s="20" t="s">
        <v>170</v>
      </c>
      <c r="AU130" s="20" t="s">
        <v>38</v>
      </c>
      <c r="AY130" s="20" t="s">
        <v>169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38</v>
      </c>
      <c r="BK130" s="140">
        <f>ROUND(L130*K130,1)</f>
        <v>0</v>
      </c>
      <c r="BL130" s="20" t="s">
        <v>427</v>
      </c>
      <c r="BM130" s="20" t="s">
        <v>735</v>
      </c>
    </row>
    <row r="131" s="1" customFormat="1" ht="16.5" customHeight="1">
      <c r="B131" s="44"/>
      <c r="C131" s="217" t="s">
        <v>213</v>
      </c>
      <c r="D131" s="217" t="s">
        <v>170</v>
      </c>
      <c r="E131" s="218" t="s">
        <v>736</v>
      </c>
      <c r="F131" s="219" t="s">
        <v>737</v>
      </c>
      <c r="G131" s="219"/>
      <c r="H131" s="219"/>
      <c r="I131" s="219"/>
      <c r="J131" s="220" t="s">
        <v>178</v>
      </c>
      <c r="K131" s="221">
        <v>320</v>
      </c>
      <c r="L131" s="222">
        <v>0</v>
      </c>
      <c r="M131" s="223"/>
      <c r="N131" s="224">
        <f>ROUND(L131*K131,1)</f>
        <v>0</v>
      </c>
      <c r="O131" s="224"/>
      <c r="P131" s="224"/>
      <c r="Q131" s="224"/>
      <c r="R131" s="46"/>
      <c r="T131" s="225" t="s">
        <v>22</v>
      </c>
      <c r="U131" s="54" t="s">
        <v>45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427</v>
      </c>
      <c r="AT131" s="20" t="s">
        <v>170</v>
      </c>
      <c r="AU131" s="20" t="s">
        <v>38</v>
      </c>
      <c r="AY131" s="20" t="s">
        <v>169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38</v>
      </c>
      <c r="BK131" s="140">
        <f>ROUND(L131*K131,1)</f>
        <v>0</v>
      </c>
      <c r="BL131" s="20" t="s">
        <v>427</v>
      </c>
      <c r="BM131" s="20" t="s">
        <v>738</v>
      </c>
    </row>
    <row r="132" s="9" customFormat="1" ht="37.44" customHeight="1">
      <c r="B132" s="203"/>
      <c r="C132" s="204"/>
      <c r="D132" s="205" t="s">
        <v>703</v>
      </c>
      <c r="E132" s="205"/>
      <c r="F132" s="205"/>
      <c r="G132" s="205"/>
      <c r="H132" s="205"/>
      <c r="I132" s="205"/>
      <c r="J132" s="205"/>
      <c r="K132" s="205"/>
      <c r="L132" s="205"/>
      <c r="M132" s="205"/>
      <c r="N132" s="243">
        <f>BK132</f>
        <v>0</v>
      </c>
      <c r="O132" s="244"/>
      <c r="P132" s="244"/>
      <c r="Q132" s="244"/>
      <c r="R132" s="207"/>
      <c r="T132" s="208"/>
      <c r="U132" s="204"/>
      <c r="V132" s="204"/>
      <c r="W132" s="209">
        <f>SUM(W133:W143)</f>
        <v>0</v>
      </c>
      <c r="X132" s="204"/>
      <c r="Y132" s="209">
        <f>SUM(Y133:Y143)</f>
        <v>0</v>
      </c>
      <c r="Z132" s="204"/>
      <c r="AA132" s="210">
        <f>SUM(AA133:AA143)</f>
        <v>0</v>
      </c>
      <c r="AR132" s="211" t="s">
        <v>38</v>
      </c>
      <c r="AT132" s="212" t="s">
        <v>79</v>
      </c>
      <c r="AU132" s="212" t="s">
        <v>80</v>
      </c>
      <c r="AY132" s="211" t="s">
        <v>169</v>
      </c>
      <c r="BK132" s="213">
        <f>SUM(BK133:BK143)</f>
        <v>0</v>
      </c>
    </row>
    <row r="133" s="1" customFormat="1" ht="25.5" customHeight="1">
      <c r="B133" s="44"/>
      <c r="C133" s="230" t="s">
        <v>217</v>
      </c>
      <c r="D133" s="230" t="s">
        <v>222</v>
      </c>
      <c r="E133" s="231" t="s">
        <v>739</v>
      </c>
      <c r="F133" s="232" t="s">
        <v>740</v>
      </c>
      <c r="G133" s="232"/>
      <c r="H133" s="232"/>
      <c r="I133" s="232"/>
      <c r="J133" s="233" t="s">
        <v>178</v>
      </c>
      <c r="K133" s="234">
        <v>450</v>
      </c>
      <c r="L133" s="235">
        <v>0</v>
      </c>
      <c r="M133" s="236"/>
      <c r="N133" s="237">
        <f>ROUND(L133*K133,1)</f>
        <v>0</v>
      </c>
      <c r="O133" s="224"/>
      <c r="P133" s="224"/>
      <c r="Q133" s="224"/>
      <c r="R133" s="46"/>
      <c r="T133" s="225" t="s">
        <v>22</v>
      </c>
      <c r="U133" s="54" t="s">
        <v>45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232</v>
      </c>
      <c r="AT133" s="20" t="s">
        <v>222</v>
      </c>
      <c r="AU133" s="20" t="s">
        <v>38</v>
      </c>
      <c r="AY133" s="20" t="s">
        <v>169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38</v>
      </c>
      <c r="BK133" s="140">
        <f>ROUND(L133*K133,1)</f>
        <v>0</v>
      </c>
      <c r="BL133" s="20" t="s">
        <v>232</v>
      </c>
      <c r="BM133" s="20" t="s">
        <v>741</v>
      </c>
    </row>
    <row r="134" s="1" customFormat="1" ht="25.5" customHeight="1">
      <c r="B134" s="44"/>
      <c r="C134" s="230" t="s">
        <v>221</v>
      </c>
      <c r="D134" s="230" t="s">
        <v>222</v>
      </c>
      <c r="E134" s="231" t="s">
        <v>742</v>
      </c>
      <c r="F134" s="232" t="s">
        <v>743</v>
      </c>
      <c r="G134" s="232"/>
      <c r="H134" s="232"/>
      <c r="I134" s="232"/>
      <c r="J134" s="233" t="s">
        <v>178</v>
      </c>
      <c r="K134" s="234">
        <v>200</v>
      </c>
      <c r="L134" s="235">
        <v>0</v>
      </c>
      <c r="M134" s="236"/>
      <c r="N134" s="237">
        <f>ROUND(L134*K134,1)</f>
        <v>0</v>
      </c>
      <c r="O134" s="224"/>
      <c r="P134" s="224"/>
      <c r="Q134" s="224"/>
      <c r="R134" s="46"/>
      <c r="T134" s="225" t="s">
        <v>22</v>
      </c>
      <c r="U134" s="54" t="s">
        <v>45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232</v>
      </c>
      <c r="AT134" s="20" t="s">
        <v>222</v>
      </c>
      <c r="AU134" s="20" t="s">
        <v>38</v>
      </c>
      <c r="AY134" s="20" t="s">
        <v>169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38</v>
      </c>
      <c r="BK134" s="140">
        <f>ROUND(L134*K134,1)</f>
        <v>0</v>
      </c>
      <c r="BL134" s="20" t="s">
        <v>232</v>
      </c>
      <c r="BM134" s="20" t="s">
        <v>744</v>
      </c>
    </row>
    <row r="135" s="1" customFormat="1" ht="25.5" customHeight="1">
      <c r="B135" s="44"/>
      <c r="C135" s="230" t="s">
        <v>226</v>
      </c>
      <c r="D135" s="230" t="s">
        <v>222</v>
      </c>
      <c r="E135" s="231" t="s">
        <v>745</v>
      </c>
      <c r="F135" s="232" t="s">
        <v>746</v>
      </c>
      <c r="G135" s="232"/>
      <c r="H135" s="232"/>
      <c r="I135" s="232"/>
      <c r="J135" s="233" t="s">
        <v>178</v>
      </c>
      <c r="K135" s="234">
        <v>235</v>
      </c>
      <c r="L135" s="235">
        <v>0</v>
      </c>
      <c r="M135" s="236"/>
      <c r="N135" s="237">
        <f>ROUND(L135*K135,1)</f>
        <v>0</v>
      </c>
      <c r="O135" s="224"/>
      <c r="P135" s="224"/>
      <c r="Q135" s="224"/>
      <c r="R135" s="46"/>
      <c r="T135" s="225" t="s">
        <v>22</v>
      </c>
      <c r="U135" s="54" t="s">
        <v>45</v>
      </c>
      <c r="V135" s="45"/>
      <c r="W135" s="226">
        <f>V135*K135</f>
        <v>0</v>
      </c>
      <c r="X135" s="226">
        <v>0</v>
      </c>
      <c r="Y135" s="226">
        <f>X135*K135</f>
        <v>0</v>
      </c>
      <c r="Z135" s="226">
        <v>0</v>
      </c>
      <c r="AA135" s="227">
        <f>Z135*K135</f>
        <v>0</v>
      </c>
      <c r="AR135" s="20" t="s">
        <v>232</v>
      </c>
      <c r="AT135" s="20" t="s">
        <v>222</v>
      </c>
      <c r="AU135" s="20" t="s">
        <v>38</v>
      </c>
      <c r="AY135" s="20" t="s">
        <v>169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38</v>
      </c>
      <c r="BK135" s="140">
        <f>ROUND(L135*K135,1)</f>
        <v>0</v>
      </c>
      <c r="BL135" s="20" t="s">
        <v>232</v>
      </c>
      <c r="BM135" s="20" t="s">
        <v>747</v>
      </c>
    </row>
    <row r="136" s="1" customFormat="1" ht="16.5" customHeight="1">
      <c r="B136" s="44"/>
      <c r="C136" s="230" t="s">
        <v>11</v>
      </c>
      <c r="D136" s="230" t="s">
        <v>222</v>
      </c>
      <c r="E136" s="231" t="s">
        <v>748</v>
      </c>
      <c r="F136" s="232" t="s">
        <v>749</v>
      </c>
      <c r="G136" s="232"/>
      <c r="H136" s="232"/>
      <c r="I136" s="232"/>
      <c r="J136" s="233" t="s">
        <v>368</v>
      </c>
      <c r="K136" s="234">
        <v>48</v>
      </c>
      <c r="L136" s="235">
        <v>0</v>
      </c>
      <c r="M136" s="236"/>
      <c r="N136" s="237">
        <f>ROUND(L136*K136,1)</f>
        <v>0</v>
      </c>
      <c r="O136" s="224"/>
      <c r="P136" s="224"/>
      <c r="Q136" s="224"/>
      <c r="R136" s="46"/>
      <c r="T136" s="225" t="s">
        <v>22</v>
      </c>
      <c r="U136" s="54" t="s">
        <v>45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232</v>
      </c>
      <c r="AT136" s="20" t="s">
        <v>222</v>
      </c>
      <c r="AU136" s="20" t="s">
        <v>38</v>
      </c>
      <c r="AY136" s="20" t="s">
        <v>169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38</v>
      </c>
      <c r="BK136" s="140">
        <f>ROUND(L136*K136,1)</f>
        <v>0</v>
      </c>
      <c r="BL136" s="20" t="s">
        <v>232</v>
      </c>
      <c r="BM136" s="20" t="s">
        <v>750</v>
      </c>
    </row>
    <row r="137" s="1" customFormat="1" ht="16.5" customHeight="1">
      <c r="B137" s="44"/>
      <c r="C137" s="230" t="s">
        <v>234</v>
      </c>
      <c r="D137" s="230" t="s">
        <v>222</v>
      </c>
      <c r="E137" s="231" t="s">
        <v>751</v>
      </c>
      <c r="F137" s="232" t="s">
        <v>752</v>
      </c>
      <c r="G137" s="232"/>
      <c r="H137" s="232"/>
      <c r="I137" s="232"/>
      <c r="J137" s="233" t="s">
        <v>368</v>
      </c>
      <c r="K137" s="234">
        <v>6</v>
      </c>
      <c r="L137" s="235">
        <v>0</v>
      </c>
      <c r="M137" s="236"/>
      <c r="N137" s="237">
        <f>ROUND(L137*K137,1)</f>
        <v>0</v>
      </c>
      <c r="O137" s="224"/>
      <c r="P137" s="224"/>
      <c r="Q137" s="224"/>
      <c r="R137" s="46"/>
      <c r="T137" s="225" t="s">
        <v>22</v>
      </c>
      <c r="U137" s="54" t="s">
        <v>45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0" t="s">
        <v>232</v>
      </c>
      <c r="AT137" s="20" t="s">
        <v>222</v>
      </c>
      <c r="AU137" s="20" t="s">
        <v>38</v>
      </c>
      <c r="AY137" s="20" t="s">
        <v>169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38</v>
      </c>
      <c r="BK137" s="140">
        <f>ROUND(L137*K137,1)</f>
        <v>0</v>
      </c>
      <c r="BL137" s="20" t="s">
        <v>232</v>
      </c>
      <c r="BM137" s="20" t="s">
        <v>753</v>
      </c>
    </row>
    <row r="138" s="1" customFormat="1" ht="16.5" customHeight="1">
      <c r="B138" s="44"/>
      <c r="C138" s="230" t="s">
        <v>238</v>
      </c>
      <c r="D138" s="230" t="s">
        <v>222</v>
      </c>
      <c r="E138" s="231" t="s">
        <v>754</v>
      </c>
      <c r="F138" s="232" t="s">
        <v>755</v>
      </c>
      <c r="G138" s="232"/>
      <c r="H138" s="232"/>
      <c r="I138" s="232"/>
      <c r="J138" s="233" t="s">
        <v>368</v>
      </c>
      <c r="K138" s="234">
        <v>6</v>
      </c>
      <c r="L138" s="235">
        <v>0</v>
      </c>
      <c r="M138" s="236"/>
      <c r="N138" s="237">
        <f>ROUND(L138*K138,1)</f>
        <v>0</v>
      </c>
      <c r="O138" s="224"/>
      <c r="P138" s="224"/>
      <c r="Q138" s="224"/>
      <c r="R138" s="46"/>
      <c r="T138" s="225" t="s">
        <v>22</v>
      </c>
      <c r="U138" s="54" t="s">
        <v>45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232</v>
      </c>
      <c r="AT138" s="20" t="s">
        <v>222</v>
      </c>
      <c r="AU138" s="20" t="s">
        <v>38</v>
      </c>
      <c r="AY138" s="20" t="s">
        <v>169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38</v>
      </c>
      <c r="BK138" s="140">
        <f>ROUND(L138*K138,1)</f>
        <v>0</v>
      </c>
      <c r="BL138" s="20" t="s">
        <v>232</v>
      </c>
      <c r="BM138" s="20" t="s">
        <v>756</v>
      </c>
    </row>
    <row r="139" s="1" customFormat="1" ht="16.5" customHeight="1">
      <c r="B139" s="44"/>
      <c r="C139" s="230" t="s">
        <v>242</v>
      </c>
      <c r="D139" s="230" t="s">
        <v>222</v>
      </c>
      <c r="E139" s="231" t="s">
        <v>757</v>
      </c>
      <c r="F139" s="232" t="s">
        <v>710</v>
      </c>
      <c r="G139" s="232"/>
      <c r="H139" s="232"/>
      <c r="I139" s="232"/>
      <c r="J139" s="233" t="s">
        <v>368</v>
      </c>
      <c r="K139" s="234">
        <v>5</v>
      </c>
      <c r="L139" s="235">
        <v>0</v>
      </c>
      <c r="M139" s="236"/>
      <c r="N139" s="237">
        <f>ROUND(L139*K139,1)</f>
        <v>0</v>
      </c>
      <c r="O139" s="224"/>
      <c r="P139" s="224"/>
      <c r="Q139" s="224"/>
      <c r="R139" s="46"/>
      <c r="T139" s="225" t="s">
        <v>22</v>
      </c>
      <c r="U139" s="54" t="s">
        <v>45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232</v>
      </c>
      <c r="AT139" s="20" t="s">
        <v>222</v>
      </c>
      <c r="AU139" s="20" t="s">
        <v>38</v>
      </c>
      <c r="AY139" s="20" t="s">
        <v>169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38</v>
      </c>
      <c r="BK139" s="140">
        <f>ROUND(L139*K139,1)</f>
        <v>0</v>
      </c>
      <c r="BL139" s="20" t="s">
        <v>232</v>
      </c>
      <c r="BM139" s="20" t="s">
        <v>758</v>
      </c>
    </row>
    <row r="140" s="1" customFormat="1" ht="16.5" customHeight="1">
      <c r="B140" s="44"/>
      <c r="C140" s="230" t="s">
        <v>246</v>
      </c>
      <c r="D140" s="230" t="s">
        <v>222</v>
      </c>
      <c r="E140" s="231" t="s">
        <v>759</v>
      </c>
      <c r="F140" s="232" t="s">
        <v>760</v>
      </c>
      <c r="G140" s="232"/>
      <c r="H140" s="232"/>
      <c r="I140" s="232"/>
      <c r="J140" s="233" t="s">
        <v>368</v>
      </c>
      <c r="K140" s="234">
        <v>11</v>
      </c>
      <c r="L140" s="235">
        <v>0</v>
      </c>
      <c r="M140" s="236"/>
      <c r="N140" s="237">
        <f>ROUND(L140*K140,1)</f>
        <v>0</v>
      </c>
      <c r="O140" s="224"/>
      <c r="P140" s="224"/>
      <c r="Q140" s="224"/>
      <c r="R140" s="46"/>
      <c r="T140" s="225" t="s">
        <v>22</v>
      </c>
      <c r="U140" s="54" t="s">
        <v>45</v>
      </c>
      <c r="V140" s="45"/>
      <c r="W140" s="226">
        <f>V140*K140</f>
        <v>0</v>
      </c>
      <c r="X140" s="226">
        <v>0</v>
      </c>
      <c r="Y140" s="226">
        <f>X140*K140</f>
        <v>0</v>
      </c>
      <c r="Z140" s="226">
        <v>0</v>
      </c>
      <c r="AA140" s="227">
        <f>Z140*K140</f>
        <v>0</v>
      </c>
      <c r="AR140" s="20" t="s">
        <v>232</v>
      </c>
      <c r="AT140" s="20" t="s">
        <v>222</v>
      </c>
      <c r="AU140" s="20" t="s">
        <v>38</v>
      </c>
      <c r="AY140" s="20" t="s">
        <v>169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38</v>
      </c>
      <c r="BK140" s="140">
        <f>ROUND(L140*K140,1)</f>
        <v>0</v>
      </c>
      <c r="BL140" s="20" t="s">
        <v>232</v>
      </c>
      <c r="BM140" s="20" t="s">
        <v>761</v>
      </c>
    </row>
    <row r="141" s="1" customFormat="1" ht="16.5" customHeight="1">
      <c r="B141" s="44"/>
      <c r="C141" s="230" t="s">
        <v>250</v>
      </c>
      <c r="D141" s="230" t="s">
        <v>222</v>
      </c>
      <c r="E141" s="231" t="s">
        <v>762</v>
      </c>
      <c r="F141" s="232" t="s">
        <v>763</v>
      </c>
      <c r="G141" s="232"/>
      <c r="H141" s="232"/>
      <c r="I141" s="232"/>
      <c r="J141" s="233" t="s">
        <v>368</v>
      </c>
      <c r="K141" s="234">
        <v>8</v>
      </c>
      <c r="L141" s="235">
        <v>0</v>
      </c>
      <c r="M141" s="236"/>
      <c r="N141" s="237">
        <f>ROUND(L141*K141,1)</f>
        <v>0</v>
      </c>
      <c r="O141" s="224"/>
      <c r="P141" s="224"/>
      <c r="Q141" s="224"/>
      <c r="R141" s="46"/>
      <c r="T141" s="225" t="s">
        <v>22</v>
      </c>
      <c r="U141" s="54" t="s">
        <v>45</v>
      </c>
      <c r="V141" s="45"/>
      <c r="W141" s="226">
        <f>V141*K141</f>
        <v>0</v>
      </c>
      <c r="X141" s="226">
        <v>0</v>
      </c>
      <c r="Y141" s="226">
        <f>X141*K141</f>
        <v>0</v>
      </c>
      <c r="Z141" s="226">
        <v>0</v>
      </c>
      <c r="AA141" s="227">
        <f>Z141*K141</f>
        <v>0</v>
      </c>
      <c r="AR141" s="20" t="s">
        <v>232</v>
      </c>
      <c r="AT141" s="20" t="s">
        <v>222</v>
      </c>
      <c r="AU141" s="20" t="s">
        <v>38</v>
      </c>
      <c r="AY141" s="20" t="s">
        <v>169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38</v>
      </c>
      <c r="BK141" s="140">
        <f>ROUND(L141*K141,1)</f>
        <v>0</v>
      </c>
      <c r="BL141" s="20" t="s">
        <v>232</v>
      </c>
      <c r="BM141" s="20" t="s">
        <v>764</v>
      </c>
    </row>
    <row r="142" s="1" customFormat="1" ht="25.5" customHeight="1">
      <c r="B142" s="44"/>
      <c r="C142" s="230" t="s">
        <v>10</v>
      </c>
      <c r="D142" s="230" t="s">
        <v>222</v>
      </c>
      <c r="E142" s="231" t="s">
        <v>765</v>
      </c>
      <c r="F142" s="232" t="s">
        <v>766</v>
      </c>
      <c r="G142" s="232"/>
      <c r="H142" s="232"/>
      <c r="I142" s="232"/>
      <c r="J142" s="233" t="s">
        <v>178</v>
      </c>
      <c r="K142" s="234">
        <v>320</v>
      </c>
      <c r="L142" s="235">
        <v>0</v>
      </c>
      <c r="M142" s="236"/>
      <c r="N142" s="237">
        <f>ROUND(L142*K142,1)</f>
        <v>0</v>
      </c>
      <c r="O142" s="224"/>
      <c r="P142" s="224"/>
      <c r="Q142" s="224"/>
      <c r="R142" s="46"/>
      <c r="T142" s="225" t="s">
        <v>22</v>
      </c>
      <c r="U142" s="54" t="s">
        <v>45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</v>
      </c>
      <c r="AA142" s="227">
        <f>Z142*K142</f>
        <v>0</v>
      </c>
      <c r="AR142" s="20" t="s">
        <v>232</v>
      </c>
      <c r="AT142" s="20" t="s">
        <v>222</v>
      </c>
      <c r="AU142" s="20" t="s">
        <v>38</v>
      </c>
      <c r="AY142" s="20" t="s">
        <v>169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38</v>
      </c>
      <c r="BK142" s="140">
        <f>ROUND(L142*K142,1)</f>
        <v>0</v>
      </c>
      <c r="BL142" s="20" t="s">
        <v>232</v>
      </c>
      <c r="BM142" s="20" t="s">
        <v>767</v>
      </c>
    </row>
    <row r="143" s="1" customFormat="1" ht="16.5" customHeight="1">
      <c r="B143" s="44"/>
      <c r="C143" s="230" t="s">
        <v>257</v>
      </c>
      <c r="D143" s="230" t="s">
        <v>222</v>
      </c>
      <c r="E143" s="231" t="s">
        <v>768</v>
      </c>
      <c r="F143" s="232" t="s">
        <v>769</v>
      </c>
      <c r="G143" s="232"/>
      <c r="H143" s="232"/>
      <c r="I143" s="232"/>
      <c r="J143" s="233" t="s">
        <v>368</v>
      </c>
      <c r="K143" s="234">
        <v>96</v>
      </c>
      <c r="L143" s="235">
        <v>0</v>
      </c>
      <c r="M143" s="236"/>
      <c r="N143" s="237">
        <f>ROUND(L143*K143,1)</f>
        <v>0</v>
      </c>
      <c r="O143" s="224"/>
      <c r="P143" s="224"/>
      <c r="Q143" s="224"/>
      <c r="R143" s="46"/>
      <c r="T143" s="225" t="s">
        <v>22</v>
      </c>
      <c r="U143" s="54" t="s">
        <v>45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232</v>
      </c>
      <c r="AT143" s="20" t="s">
        <v>222</v>
      </c>
      <c r="AU143" s="20" t="s">
        <v>38</v>
      </c>
      <c r="AY143" s="20" t="s">
        <v>169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38</v>
      </c>
      <c r="BK143" s="140">
        <f>ROUND(L143*K143,1)</f>
        <v>0</v>
      </c>
      <c r="BL143" s="20" t="s">
        <v>232</v>
      </c>
      <c r="BM143" s="20" t="s">
        <v>770</v>
      </c>
    </row>
    <row r="144" s="9" customFormat="1" ht="37.44" customHeight="1">
      <c r="B144" s="203"/>
      <c r="C144" s="204"/>
      <c r="D144" s="205" t="s">
        <v>704</v>
      </c>
      <c r="E144" s="205"/>
      <c r="F144" s="205"/>
      <c r="G144" s="205"/>
      <c r="H144" s="205"/>
      <c r="I144" s="205"/>
      <c r="J144" s="205"/>
      <c r="K144" s="205"/>
      <c r="L144" s="205"/>
      <c r="M144" s="205"/>
      <c r="N144" s="243">
        <f>BK144</f>
        <v>0</v>
      </c>
      <c r="O144" s="244"/>
      <c r="P144" s="244"/>
      <c r="Q144" s="244"/>
      <c r="R144" s="207"/>
      <c r="T144" s="208"/>
      <c r="U144" s="204"/>
      <c r="V144" s="204"/>
      <c r="W144" s="209">
        <f>SUM(W145:W147)</f>
        <v>0</v>
      </c>
      <c r="X144" s="204"/>
      <c r="Y144" s="209">
        <f>SUM(Y145:Y147)</f>
        <v>0</v>
      </c>
      <c r="Z144" s="204"/>
      <c r="AA144" s="210">
        <f>SUM(AA145:AA147)</f>
        <v>0</v>
      </c>
      <c r="AR144" s="211" t="s">
        <v>38</v>
      </c>
      <c r="AT144" s="212" t="s">
        <v>79</v>
      </c>
      <c r="AU144" s="212" t="s">
        <v>80</v>
      </c>
      <c r="AY144" s="211" t="s">
        <v>169</v>
      </c>
      <c r="BK144" s="213">
        <f>SUM(BK145:BK147)</f>
        <v>0</v>
      </c>
    </row>
    <row r="145" s="1" customFormat="1" ht="16.5" customHeight="1">
      <c r="B145" s="44"/>
      <c r="C145" s="230" t="s">
        <v>261</v>
      </c>
      <c r="D145" s="230" t="s">
        <v>222</v>
      </c>
      <c r="E145" s="231" t="s">
        <v>771</v>
      </c>
      <c r="F145" s="232" t="s">
        <v>772</v>
      </c>
      <c r="G145" s="232"/>
      <c r="H145" s="232"/>
      <c r="I145" s="232"/>
      <c r="J145" s="233" t="s">
        <v>368</v>
      </c>
      <c r="K145" s="234">
        <v>1</v>
      </c>
      <c r="L145" s="235">
        <v>0</v>
      </c>
      <c r="M145" s="236"/>
      <c r="N145" s="237">
        <f>ROUND(L145*K145,1)</f>
        <v>0</v>
      </c>
      <c r="O145" s="224"/>
      <c r="P145" s="224"/>
      <c r="Q145" s="224"/>
      <c r="R145" s="46"/>
      <c r="T145" s="225" t="s">
        <v>22</v>
      </c>
      <c r="U145" s="54" t="s">
        <v>45</v>
      </c>
      <c r="V145" s="45"/>
      <c r="W145" s="226">
        <f>V145*K145</f>
        <v>0</v>
      </c>
      <c r="X145" s="226">
        <v>0</v>
      </c>
      <c r="Y145" s="226">
        <f>X145*K145</f>
        <v>0</v>
      </c>
      <c r="Z145" s="226">
        <v>0</v>
      </c>
      <c r="AA145" s="227">
        <f>Z145*K145</f>
        <v>0</v>
      </c>
      <c r="AR145" s="20" t="s">
        <v>232</v>
      </c>
      <c r="AT145" s="20" t="s">
        <v>222</v>
      </c>
      <c r="AU145" s="20" t="s">
        <v>38</v>
      </c>
      <c r="AY145" s="20" t="s">
        <v>169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38</v>
      </c>
      <c r="BK145" s="140">
        <f>ROUND(L145*K145,1)</f>
        <v>0</v>
      </c>
      <c r="BL145" s="20" t="s">
        <v>232</v>
      </c>
      <c r="BM145" s="20" t="s">
        <v>773</v>
      </c>
    </row>
    <row r="146" s="1" customFormat="1" ht="25.5" customHeight="1">
      <c r="B146" s="44"/>
      <c r="C146" s="230" t="s">
        <v>265</v>
      </c>
      <c r="D146" s="230" t="s">
        <v>222</v>
      </c>
      <c r="E146" s="231" t="s">
        <v>774</v>
      </c>
      <c r="F146" s="232" t="s">
        <v>775</v>
      </c>
      <c r="G146" s="232"/>
      <c r="H146" s="232"/>
      <c r="I146" s="232"/>
      <c r="J146" s="233" t="s">
        <v>368</v>
      </c>
      <c r="K146" s="234">
        <v>1</v>
      </c>
      <c r="L146" s="235">
        <v>0</v>
      </c>
      <c r="M146" s="236"/>
      <c r="N146" s="237">
        <f>ROUND(L146*K146,1)</f>
        <v>0</v>
      </c>
      <c r="O146" s="224"/>
      <c r="P146" s="224"/>
      <c r="Q146" s="224"/>
      <c r="R146" s="46"/>
      <c r="T146" s="225" t="s">
        <v>22</v>
      </c>
      <c r="U146" s="54" t="s">
        <v>45</v>
      </c>
      <c r="V146" s="45"/>
      <c r="W146" s="226">
        <f>V146*K146</f>
        <v>0</v>
      </c>
      <c r="X146" s="226">
        <v>0</v>
      </c>
      <c r="Y146" s="226">
        <f>X146*K146</f>
        <v>0</v>
      </c>
      <c r="Z146" s="226">
        <v>0</v>
      </c>
      <c r="AA146" s="227">
        <f>Z146*K146</f>
        <v>0</v>
      </c>
      <c r="AR146" s="20" t="s">
        <v>232</v>
      </c>
      <c r="AT146" s="20" t="s">
        <v>222</v>
      </c>
      <c r="AU146" s="20" t="s">
        <v>38</v>
      </c>
      <c r="AY146" s="20" t="s">
        <v>169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38</v>
      </c>
      <c r="BK146" s="140">
        <f>ROUND(L146*K146,1)</f>
        <v>0</v>
      </c>
      <c r="BL146" s="20" t="s">
        <v>232</v>
      </c>
      <c r="BM146" s="20" t="s">
        <v>776</v>
      </c>
    </row>
    <row r="147" s="1" customFormat="1" ht="16.5" customHeight="1">
      <c r="B147" s="44"/>
      <c r="C147" s="230" t="s">
        <v>269</v>
      </c>
      <c r="D147" s="230" t="s">
        <v>222</v>
      </c>
      <c r="E147" s="231" t="s">
        <v>777</v>
      </c>
      <c r="F147" s="232" t="s">
        <v>778</v>
      </c>
      <c r="G147" s="232"/>
      <c r="H147" s="232"/>
      <c r="I147" s="232"/>
      <c r="J147" s="233" t="s">
        <v>178</v>
      </c>
      <c r="K147" s="234">
        <v>1</v>
      </c>
      <c r="L147" s="235">
        <v>0</v>
      </c>
      <c r="M147" s="236"/>
      <c r="N147" s="237">
        <f>ROUND(L147*K147,1)</f>
        <v>0</v>
      </c>
      <c r="O147" s="224"/>
      <c r="P147" s="224"/>
      <c r="Q147" s="224"/>
      <c r="R147" s="46"/>
      <c r="T147" s="225" t="s">
        <v>22</v>
      </c>
      <c r="U147" s="54" t="s">
        <v>45</v>
      </c>
      <c r="V147" s="45"/>
      <c r="W147" s="226">
        <f>V147*K147</f>
        <v>0</v>
      </c>
      <c r="X147" s="226">
        <v>0</v>
      </c>
      <c r="Y147" s="226">
        <f>X147*K147</f>
        <v>0</v>
      </c>
      <c r="Z147" s="226">
        <v>0</v>
      </c>
      <c r="AA147" s="227">
        <f>Z147*K147</f>
        <v>0</v>
      </c>
      <c r="AR147" s="20" t="s">
        <v>232</v>
      </c>
      <c r="AT147" s="20" t="s">
        <v>222</v>
      </c>
      <c r="AU147" s="20" t="s">
        <v>38</v>
      </c>
      <c r="AY147" s="20" t="s">
        <v>169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38</v>
      </c>
      <c r="BK147" s="140">
        <f>ROUND(L147*K147,1)</f>
        <v>0</v>
      </c>
      <c r="BL147" s="20" t="s">
        <v>232</v>
      </c>
      <c r="BM147" s="20" t="s">
        <v>779</v>
      </c>
    </row>
    <row r="148" s="9" customFormat="1" ht="37.44" customHeight="1">
      <c r="B148" s="203"/>
      <c r="C148" s="204"/>
      <c r="D148" s="205" t="s">
        <v>705</v>
      </c>
      <c r="E148" s="205"/>
      <c r="F148" s="205"/>
      <c r="G148" s="205"/>
      <c r="H148" s="205"/>
      <c r="I148" s="205"/>
      <c r="J148" s="205"/>
      <c r="K148" s="205"/>
      <c r="L148" s="205"/>
      <c r="M148" s="205"/>
      <c r="N148" s="243">
        <f>BK148</f>
        <v>0</v>
      </c>
      <c r="O148" s="244"/>
      <c r="P148" s="244"/>
      <c r="Q148" s="244"/>
      <c r="R148" s="207"/>
      <c r="T148" s="208"/>
      <c r="U148" s="204"/>
      <c r="V148" s="204"/>
      <c r="W148" s="209">
        <f>SUM(W149:W151)</f>
        <v>0</v>
      </c>
      <c r="X148" s="204"/>
      <c r="Y148" s="209">
        <f>SUM(Y149:Y151)</f>
        <v>0</v>
      </c>
      <c r="Z148" s="204"/>
      <c r="AA148" s="210">
        <f>SUM(AA149:AA151)</f>
        <v>0</v>
      </c>
      <c r="AR148" s="211" t="s">
        <v>38</v>
      </c>
      <c r="AT148" s="212" t="s">
        <v>79</v>
      </c>
      <c r="AU148" s="212" t="s">
        <v>80</v>
      </c>
      <c r="AY148" s="211" t="s">
        <v>169</v>
      </c>
      <c r="BK148" s="213">
        <f>SUM(BK149:BK151)</f>
        <v>0</v>
      </c>
    </row>
    <row r="149" s="1" customFormat="1" ht="16.5" customHeight="1">
      <c r="B149" s="44"/>
      <c r="C149" s="217" t="s">
        <v>273</v>
      </c>
      <c r="D149" s="217" t="s">
        <v>170</v>
      </c>
      <c r="E149" s="218" t="s">
        <v>780</v>
      </c>
      <c r="F149" s="219" t="s">
        <v>781</v>
      </c>
      <c r="G149" s="219"/>
      <c r="H149" s="219"/>
      <c r="I149" s="219"/>
      <c r="J149" s="220" t="s">
        <v>609</v>
      </c>
      <c r="K149" s="221">
        <v>8</v>
      </c>
      <c r="L149" s="222">
        <v>0</v>
      </c>
      <c r="M149" s="223"/>
      <c r="N149" s="224">
        <f>ROUND(L149*K149,1)</f>
        <v>0</v>
      </c>
      <c r="O149" s="224"/>
      <c r="P149" s="224"/>
      <c r="Q149" s="224"/>
      <c r="R149" s="46"/>
      <c r="T149" s="225" t="s">
        <v>22</v>
      </c>
      <c r="U149" s="54" t="s">
        <v>45</v>
      </c>
      <c r="V149" s="45"/>
      <c r="W149" s="226">
        <f>V149*K149</f>
        <v>0</v>
      </c>
      <c r="X149" s="226">
        <v>0</v>
      </c>
      <c r="Y149" s="226">
        <f>X149*K149</f>
        <v>0</v>
      </c>
      <c r="Z149" s="226">
        <v>0</v>
      </c>
      <c r="AA149" s="227">
        <f>Z149*K149</f>
        <v>0</v>
      </c>
      <c r="AR149" s="20" t="s">
        <v>782</v>
      </c>
      <c r="AT149" s="20" t="s">
        <v>170</v>
      </c>
      <c r="AU149" s="20" t="s">
        <v>38</v>
      </c>
      <c r="AY149" s="20" t="s">
        <v>169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38</v>
      </c>
      <c r="BK149" s="140">
        <f>ROUND(L149*K149,1)</f>
        <v>0</v>
      </c>
      <c r="BL149" s="20" t="s">
        <v>782</v>
      </c>
      <c r="BM149" s="20" t="s">
        <v>783</v>
      </c>
    </row>
    <row r="150" s="1" customFormat="1" ht="16.5" customHeight="1">
      <c r="B150" s="44"/>
      <c r="C150" s="217" t="s">
        <v>277</v>
      </c>
      <c r="D150" s="217" t="s">
        <v>170</v>
      </c>
      <c r="E150" s="218" t="s">
        <v>784</v>
      </c>
      <c r="F150" s="219" t="s">
        <v>785</v>
      </c>
      <c r="G150" s="219"/>
      <c r="H150" s="219"/>
      <c r="I150" s="219"/>
      <c r="J150" s="220" t="s">
        <v>609</v>
      </c>
      <c r="K150" s="221">
        <v>16</v>
      </c>
      <c r="L150" s="222">
        <v>0</v>
      </c>
      <c r="M150" s="223"/>
      <c r="N150" s="224">
        <f>ROUND(L150*K150,1)</f>
        <v>0</v>
      </c>
      <c r="O150" s="224"/>
      <c r="P150" s="224"/>
      <c r="Q150" s="224"/>
      <c r="R150" s="46"/>
      <c r="T150" s="225" t="s">
        <v>22</v>
      </c>
      <c r="U150" s="54" t="s">
        <v>45</v>
      </c>
      <c r="V150" s="45"/>
      <c r="W150" s="226">
        <f>V150*K150</f>
        <v>0</v>
      </c>
      <c r="X150" s="226">
        <v>0</v>
      </c>
      <c r="Y150" s="226">
        <f>X150*K150</f>
        <v>0</v>
      </c>
      <c r="Z150" s="226">
        <v>0</v>
      </c>
      <c r="AA150" s="227">
        <f>Z150*K150</f>
        <v>0</v>
      </c>
      <c r="AR150" s="20" t="s">
        <v>782</v>
      </c>
      <c r="AT150" s="20" t="s">
        <v>170</v>
      </c>
      <c r="AU150" s="20" t="s">
        <v>38</v>
      </c>
      <c r="AY150" s="20" t="s">
        <v>169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38</v>
      </c>
      <c r="BK150" s="140">
        <f>ROUND(L150*K150,1)</f>
        <v>0</v>
      </c>
      <c r="BL150" s="20" t="s">
        <v>782</v>
      </c>
      <c r="BM150" s="20" t="s">
        <v>786</v>
      </c>
    </row>
    <row r="151" s="1" customFormat="1" ht="16.5" customHeight="1">
      <c r="B151" s="44"/>
      <c r="C151" s="217" t="s">
        <v>281</v>
      </c>
      <c r="D151" s="217" t="s">
        <v>170</v>
      </c>
      <c r="E151" s="218" t="s">
        <v>787</v>
      </c>
      <c r="F151" s="219" t="s">
        <v>788</v>
      </c>
      <c r="G151" s="219"/>
      <c r="H151" s="219"/>
      <c r="I151" s="219"/>
      <c r="J151" s="220" t="s">
        <v>609</v>
      </c>
      <c r="K151" s="221">
        <v>10</v>
      </c>
      <c r="L151" s="222">
        <v>0</v>
      </c>
      <c r="M151" s="223"/>
      <c r="N151" s="224">
        <f>ROUND(L151*K151,1)</f>
        <v>0</v>
      </c>
      <c r="O151" s="224"/>
      <c r="P151" s="224"/>
      <c r="Q151" s="224"/>
      <c r="R151" s="46"/>
      <c r="T151" s="225" t="s">
        <v>22</v>
      </c>
      <c r="U151" s="54" t="s">
        <v>45</v>
      </c>
      <c r="V151" s="45"/>
      <c r="W151" s="226">
        <f>V151*K151</f>
        <v>0</v>
      </c>
      <c r="X151" s="226">
        <v>0</v>
      </c>
      <c r="Y151" s="226">
        <f>X151*K151</f>
        <v>0</v>
      </c>
      <c r="Z151" s="226">
        <v>0</v>
      </c>
      <c r="AA151" s="227">
        <f>Z151*K151</f>
        <v>0</v>
      </c>
      <c r="AR151" s="20" t="s">
        <v>782</v>
      </c>
      <c r="AT151" s="20" t="s">
        <v>170</v>
      </c>
      <c r="AU151" s="20" t="s">
        <v>38</v>
      </c>
      <c r="AY151" s="20" t="s">
        <v>169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38</v>
      </c>
      <c r="BK151" s="140">
        <f>ROUND(L151*K151,1)</f>
        <v>0</v>
      </c>
      <c r="BL151" s="20" t="s">
        <v>782</v>
      </c>
      <c r="BM151" s="20" t="s">
        <v>789</v>
      </c>
    </row>
    <row r="152" s="1" customFormat="1" ht="49.92" customHeight="1">
      <c r="B152" s="44"/>
      <c r="C152" s="45"/>
      <c r="D152" s="205" t="s">
        <v>555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238">
        <f>BK152</f>
        <v>0</v>
      </c>
      <c r="O152" s="239"/>
      <c r="P152" s="239"/>
      <c r="Q152" s="239"/>
      <c r="R152" s="46"/>
      <c r="T152" s="191"/>
      <c r="U152" s="70"/>
      <c r="V152" s="70"/>
      <c r="W152" s="70"/>
      <c r="X152" s="70"/>
      <c r="Y152" s="70"/>
      <c r="Z152" s="70"/>
      <c r="AA152" s="72"/>
      <c r="AT152" s="20" t="s">
        <v>79</v>
      </c>
      <c r="AU152" s="20" t="s">
        <v>80</v>
      </c>
      <c r="AY152" s="20" t="s">
        <v>556</v>
      </c>
      <c r="BK152" s="140">
        <v>0</v>
      </c>
    </row>
    <row r="153" s="1" customFormat="1" ht="6.96" customHeight="1">
      <c r="B153" s="73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5"/>
    </row>
  </sheetData>
  <sheetProtection sheet="1" formatColumns="0" formatRows="0" objects="1" scenarios="1" spinCount="10" saltValue="0HjwSoP6TOtrKwVIkrPSU1p+LhuwU7aiZPx5McPnCxxO4lEocPFCjanywJ6sjUbm2xe9gfMkpXlGUyrYQGZTTA==" hashValue="LfXQ40ucEejmssRm0f+o2oX7fYsYr0kZxs1czpKkBYRuuWVXRVyMtQOVhVINAETE5uMlynwYvjI01CX/Nv4WYQ==" algorithmName="SHA-512" password="CC35"/>
  <mergeCells count="15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N119:Q119"/>
    <mergeCell ref="N120:Q120"/>
    <mergeCell ref="N132:Q132"/>
    <mergeCell ref="N144:Q144"/>
    <mergeCell ref="N148:Q148"/>
    <mergeCell ref="N152:Q152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113</v>
      </c>
      <c r="G1" s="13"/>
      <c r="H1" s="152" t="s">
        <v>114</v>
      </c>
      <c r="I1" s="152"/>
      <c r="J1" s="152"/>
      <c r="K1" s="152"/>
      <c r="L1" s="13" t="s">
        <v>115</v>
      </c>
      <c r="M1" s="11"/>
      <c r="N1" s="11"/>
      <c r="O1" s="12" t="s">
        <v>116</v>
      </c>
      <c r="P1" s="11"/>
      <c r="Q1" s="11"/>
      <c r="R1" s="11"/>
      <c r="S1" s="13" t="s">
        <v>117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118</v>
      </c>
    </row>
    <row r="4" ht="36.96" customHeight="1">
      <c r="B4" s="24"/>
      <c r="C4" s="25" t="s">
        <v>119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Rekonstrukce skladu cibule, k.ú. Bartošovice, p.č. 2348/1 a 2349/1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120</v>
      </c>
      <c r="E7" s="45"/>
      <c r="F7" s="34" t="s">
        <v>790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17. 5. 2018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22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30</v>
      </c>
      <c r="F12" s="45"/>
      <c r="G12" s="45"/>
      <c r="H12" s="45"/>
      <c r="I12" s="45"/>
      <c r="J12" s="45"/>
      <c r="K12" s="45"/>
      <c r="L12" s="45"/>
      <c r="M12" s="36" t="s">
        <v>31</v>
      </c>
      <c r="N12" s="45"/>
      <c r="O12" s="31" t="s">
        <v>22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32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31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34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35</v>
      </c>
      <c r="P17" s="31"/>
      <c r="Q17" s="45"/>
      <c r="R17" s="46"/>
    </row>
    <row r="18" s="1" customFormat="1" ht="18" customHeight="1">
      <c r="B18" s="44"/>
      <c r="C18" s="45"/>
      <c r="D18" s="45"/>
      <c r="E18" s="31" t="s">
        <v>36</v>
      </c>
      <c r="F18" s="45"/>
      <c r="G18" s="45"/>
      <c r="H18" s="45"/>
      <c r="I18" s="45"/>
      <c r="J18" s="45"/>
      <c r="K18" s="45"/>
      <c r="L18" s="45"/>
      <c r="M18" s="36" t="s">
        <v>31</v>
      </c>
      <c r="N18" s="45"/>
      <c r="O18" s="31" t="s">
        <v>22</v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31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122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107</v>
      </c>
      <c r="E28" s="45"/>
      <c r="F28" s="45"/>
      <c r="G28" s="45"/>
      <c r="H28" s="45"/>
      <c r="I28" s="45"/>
      <c r="J28" s="45"/>
      <c r="K28" s="45"/>
      <c r="L28" s="45"/>
      <c r="M28" s="43">
        <f>N91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43</v>
      </c>
      <c r="E30" s="45"/>
      <c r="F30" s="45"/>
      <c r="G30" s="45"/>
      <c r="H30" s="45"/>
      <c r="I30" s="45"/>
      <c r="J30" s="45"/>
      <c r="K30" s="45"/>
      <c r="L30" s="45"/>
      <c r="M30" s="158">
        <f>ROUND(M27+M28,0)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44</v>
      </c>
      <c r="E32" s="52" t="s">
        <v>45</v>
      </c>
      <c r="F32" s="53">
        <v>0.20999999999999999</v>
      </c>
      <c r="G32" s="159" t="s">
        <v>46</v>
      </c>
      <c r="H32" s="160">
        <f>(SUM(BE91:BE98)+SUM(BE116:BE139))</f>
        <v>0</v>
      </c>
      <c r="I32" s="45"/>
      <c r="J32" s="45"/>
      <c r="K32" s="45"/>
      <c r="L32" s="45"/>
      <c r="M32" s="160">
        <f>ROUND((SUM(BE91:BE98)+SUM(BE116:BE139)), 0)*F32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47</v>
      </c>
      <c r="F33" s="53">
        <v>0.14999999999999999</v>
      </c>
      <c r="G33" s="159" t="s">
        <v>46</v>
      </c>
      <c r="H33" s="160">
        <f>(SUM(BF91:BF98)+SUM(BF116:BF139))</f>
        <v>0</v>
      </c>
      <c r="I33" s="45"/>
      <c r="J33" s="45"/>
      <c r="K33" s="45"/>
      <c r="L33" s="45"/>
      <c r="M33" s="160">
        <f>ROUND((SUM(BF91:BF98)+SUM(BF116:BF139)), 0)*F33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48</v>
      </c>
      <c r="F34" s="53">
        <v>0.20999999999999999</v>
      </c>
      <c r="G34" s="159" t="s">
        <v>46</v>
      </c>
      <c r="H34" s="160">
        <f>(SUM(BG91:BG98)+SUM(BG116:BG139))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49</v>
      </c>
      <c r="F35" s="53">
        <v>0.14999999999999999</v>
      </c>
      <c r="G35" s="159" t="s">
        <v>46</v>
      </c>
      <c r="H35" s="160">
        <f>(SUM(BH91:BH98)+SUM(BH116:BH139))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50</v>
      </c>
      <c r="F36" s="53">
        <v>0</v>
      </c>
      <c r="G36" s="159" t="s">
        <v>46</v>
      </c>
      <c r="H36" s="160">
        <f>(SUM(BI91:BI98)+SUM(BI116:BI139))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51</v>
      </c>
      <c r="E38" s="101"/>
      <c r="F38" s="101"/>
      <c r="G38" s="162" t="s">
        <v>52</v>
      </c>
      <c r="H38" s="163" t="s">
        <v>53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54</v>
      </c>
      <c r="E50" s="65"/>
      <c r="F50" s="65"/>
      <c r="G50" s="65"/>
      <c r="H50" s="66"/>
      <c r="I50" s="45"/>
      <c r="J50" s="64" t="s">
        <v>55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56</v>
      </c>
      <c r="E59" s="70"/>
      <c r="F59" s="70"/>
      <c r="G59" s="71" t="s">
        <v>57</v>
      </c>
      <c r="H59" s="72"/>
      <c r="I59" s="45"/>
      <c r="J59" s="69" t="s">
        <v>56</v>
      </c>
      <c r="K59" s="70"/>
      <c r="L59" s="70"/>
      <c r="M59" s="70"/>
      <c r="N59" s="71" t="s">
        <v>57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58</v>
      </c>
      <c r="E61" s="65"/>
      <c r="F61" s="65"/>
      <c r="G61" s="65"/>
      <c r="H61" s="66"/>
      <c r="I61" s="45"/>
      <c r="J61" s="64" t="s">
        <v>59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56</v>
      </c>
      <c r="E70" s="70"/>
      <c r="F70" s="70"/>
      <c r="G70" s="71" t="s">
        <v>57</v>
      </c>
      <c r="H70" s="72"/>
      <c r="I70" s="45"/>
      <c r="J70" s="69" t="s">
        <v>56</v>
      </c>
      <c r="K70" s="70"/>
      <c r="L70" s="70"/>
      <c r="M70" s="70"/>
      <c r="N70" s="71" t="s">
        <v>57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Rekonstrukce skladu cibule, k.ú. Bartošovice, p.č. 2348/1 a 2349/1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120</v>
      </c>
      <c r="D79" s="45"/>
      <c r="E79" s="45"/>
      <c r="F79" s="85" t="str">
        <f>F7</f>
        <v>06 - Vzduchotechnika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17. 5. 2018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>Ing. Petr Klečka</v>
      </c>
      <c r="G83" s="45"/>
      <c r="H83" s="45"/>
      <c r="I83" s="45"/>
      <c r="J83" s="45"/>
      <c r="K83" s="36" t="s">
        <v>34</v>
      </c>
      <c r="L83" s="45"/>
      <c r="M83" s="31" t="str">
        <f>E18</f>
        <v>PROJECT WORK,s.r.o.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32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39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124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125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126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N116</f>
        <v>0</v>
      </c>
      <c r="O88" s="172"/>
      <c r="P88" s="172"/>
      <c r="Q88" s="172"/>
      <c r="R88" s="46"/>
      <c r="T88" s="169"/>
      <c r="U88" s="169"/>
      <c r="AU88" s="20" t="s">
        <v>127</v>
      </c>
    </row>
    <row r="89" s="6" customFormat="1" ht="24.96" customHeight="1">
      <c r="B89" s="173"/>
      <c r="C89" s="174"/>
      <c r="D89" s="175" t="s">
        <v>791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N117</f>
        <v>0</v>
      </c>
      <c r="O89" s="174"/>
      <c r="P89" s="174"/>
      <c r="Q89" s="174"/>
      <c r="R89" s="177"/>
      <c r="T89" s="178"/>
      <c r="U89" s="178"/>
    </row>
    <row r="90" s="1" customFormat="1" ht="21.84" customHeight="1"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6"/>
      <c r="T90" s="169"/>
      <c r="U90" s="169"/>
    </row>
    <row r="91" s="1" customFormat="1" ht="29.28" customHeight="1">
      <c r="B91" s="44"/>
      <c r="C91" s="171" t="s">
        <v>146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172">
        <f>ROUND(N92+N93+N94+N95+N96+N97,0)</f>
        <v>0</v>
      </c>
      <c r="O91" s="183"/>
      <c r="P91" s="183"/>
      <c r="Q91" s="183"/>
      <c r="R91" s="46"/>
      <c r="T91" s="184"/>
      <c r="U91" s="185" t="s">
        <v>44</v>
      </c>
    </row>
    <row r="92" s="1" customFormat="1" ht="18" customHeight="1">
      <c r="B92" s="44"/>
      <c r="C92" s="45"/>
      <c r="D92" s="141" t="s">
        <v>147</v>
      </c>
      <c r="E92" s="134"/>
      <c r="F92" s="134"/>
      <c r="G92" s="134"/>
      <c r="H92" s="134"/>
      <c r="I92" s="45"/>
      <c r="J92" s="45"/>
      <c r="K92" s="45"/>
      <c r="L92" s="45"/>
      <c r="M92" s="45"/>
      <c r="N92" s="135">
        <f>ROUND(N88*T92,0)</f>
        <v>0</v>
      </c>
      <c r="O92" s="136"/>
      <c r="P92" s="136"/>
      <c r="Q92" s="136"/>
      <c r="R92" s="46"/>
      <c r="S92" s="186"/>
      <c r="T92" s="187"/>
      <c r="U92" s="188" t="s">
        <v>45</v>
      </c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9" t="s">
        <v>148</v>
      </c>
      <c r="AZ92" s="186"/>
      <c r="BA92" s="186"/>
      <c r="BB92" s="186"/>
      <c r="BC92" s="186"/>
      <c r="BD92" s="186"/>
      <c r="BE92" s="190">
        <f>IF(U92="základní",N92,0)</f>
        <v>0</v>
      </c>
      <c r="BF92" s="190">
        <f>IF(U92="snížená",N92,0)</f>
        <v>0</v>
      </c>
      <c r="BG92" s="190">
        <f>IF(U92="zákl. přenesená",N92,0)</f>
        <v>0</v>
      </c>
      <c r="BH92" s="190">
        <f>IF(U92="sníž. přenesená",N92,0)</f>
        <v>0</v>
      </c>
      <c r="BI92" s="190">
        <f>IF(U92="nulová",N92,0)</f>
        <v>0</v>
      </c>
      <c r="BJ92" s="189" t="s">
        <v>38</v>
      </c>
      <c r="BK92" s="186"/>
      <c r="BL92" s="186"/>
      <c r="BM92" s="186"/>
    </row>
    <row r="93" s="1" customFormat="1" ht="18" customHeight="1">
      <c r="B93" s="44"/>
      <c r="C93" s="45"/>
      <c r="D93" s="141" t="s">
        <v>564</v>
      </c>
      <c r="E93" s="134"/>
      <c r="F93" s="134"/>
      <c r="G93" s="134"/>
      <c r="H93" s="134"/>
      <c r="I93" s="45"/>
      <c r="J93" s="45"/>
      <c r="K93" s="45"/>
      <c r="L93" s="45"/>
      <c r="M93" s="45"/>
      <c r="N93" s="135">
        <f>ROUND(N88*T93,0)</f>
        <v>0</v>
      </c>
      <c r="O93" s="136"/>
      <c r="P93" s="136"/>
      <c r="Q93" s="136"/>
      <c r="R93" s="46"/>
      <c r="S93" s="186"/>
      <c r="T93" s="187"/>
      <c r="U93" s="188" t="s">
        <v>45</v>
      </c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9" t="s">
        <v>148</v>
      </c>
      <c r="AZ93" s="186"/>
      <c r="BA93" s="186"/>
      <c r="BB93" s="186"/>
      <c r="BC93" s="186"/>
      <c r="BD93" s="186"/>
      <c r="BE93" s="190">
        <f>IF(U93="základní",N93,0)</f>
        <v>0</v>
      </c>
      <c r="BF93" s="190">
        <f>IF(U93="snížená",N93,0)</f>
        <v>0</v>
      </c>
      <c r="BG93" s="190">
        <f>IF(U93="zákl. přenesená",N93,0)</f>
        <v>0</v>
      </c>
      <c r="BH93" s="190">
        <f>IF(U93="sníž. přenesená",N93,0)</f>
        <v>0</v>
      </c>
      <c r="BI93" s="190">
        <f>IF(U93="nulová",N93,0)</f>
        <v>0</v>
      </c>
      <c r="BJ93" s="189" t="s">
        <v>38</v>
      </c>
      <c r="BK93" s="186"/>
      <c r="BL93" s="186"/>
      <c r="BM93" s="186"/>
    </row>
    <row r="94" s="1" customFormat="1" ht="18" customHeight="1">
      <c r="B94" s="44"/>
      <c r="C94" s="45"/>
      <c r="D94" s="141" t="s">
        <v>150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ROUND(N88*T94,0)</f>
        <v>0</v>
      </c>
      <c r="O94" s="136"/>
      <c r="P94" s="136"/>
      <c r="Q94" s="136"/>
      <c r="R94" s="46"/>
      <c r="S94" s="186"/>
      <c r="T94" s="187"/>
      <c r="U94" s="188" t="s">
        <v>45</v>
      </c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9" t="s">
        <v>148</v>
      </c>
      <c r="AZ94" s="186"/>
      <c r="BA94" s="186"/>
      <c r="BB94" s="186"/>
      <c r="BC94" s="186"/>
      <c r="BD94" s="186"/>
      <c r="BE94" s="190">
        <f>IF(U94="základní",N94,0)</f>
        <v>0</v>
      </c>
      <c r="BF94" s="190">
        <f>IF(U94="snížená",N94,0)</f>
        <v>0</v>
      </c>
      <c r="BG94" s="190">
        <f>IF(U94="zákl. přenesená",N94,0)</f>
        <v>0</v>
      </c>
      <c r="BH94" s="190">
        <f>IF(U94="sníž. přenesená",N94,0)</f>
        <v>0</v>
      </c>
      <c r="BI94" s="190">
        <f>IF(U94="nulová",N94,0)</f>
        <v>0</v>
      </c>
      <c r="BJ94" s="189" t="s">
        <v>38</v>
      </c>
      <c r="BK94" s="186"/>
      <c r="BL94" s="186"/>
      <c r="BM94" s="186"/>
    </row>
    <row r="95" s="1" customFormat="1" ht="18" customHeight="1">
      <c r="B95" s="44"/>
      <c r="C95" s="45"/>
      <c r="D95" s="141" t="s">
        <v>151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ROUND(N88*T95,0)</f>
        <v>0</v>
      </c>
      <c r="O95" s="136"/>
      <c r="P95" s="136"/>
      <c r="Q95" s="136"/>
      <c r="R95" s="46"/>
      <c r="S95" s="186"/>
      <c r="T95" s="187"/>
      <c r="U95" s="188" t="s">
        <v>45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148</v>
      </c>
      <c r="AZ95" s="186"/>
      <c r="BA95" s="186"/>
      <c r="BB95" s="186"/>
      <c r="BC95" s="186"/>
      <c r="BD95" s="186"/>
      <c r="BE95" s="190">
        <f>IF(U95="základní",N95,0)</f>
        <v>0</v>
      </c>
      <c r="BF95" s="190">
        <f>IF(U95="snížená",N95,0)</f>
        <v>0</v>
      </c>
      <c r="BG95" s="190">
        <f>IF(U95="zákl. přenesená",N95,0)</f>
        <v>0</v>
      </c>
      <c r="BH95" s="190">
        <f>IF(U95="sníž. přenesená",N95,0)</f>
        <v>0</v>
      </c>
      <c r="BI95" s="190">
        <f>IF(U95="nulová",N95,0)</f>
        <v>0</v>
      </c>
      <c r="BJ95" s="189" t="s">
        <v>38</v>
      </c>
      <c r="BK95" s="186"/>
      <c r="BL95" s="186"/>
      <c r="BM95" s="186"/>
    </row>
    <row r="96" s="1" customFormat="1" ht="18" customHeight="1">
      <c r="B96" s="44"/>
      <c r="C96" s="45"/>
      <c r="D96" s="141" t="s">
        <v>565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ROUND(N88*T96,0)</f>
        <v>0</v>
      </c>
      <c r="O96" s="136"/>
      <c r="P96" s="136"/>
      <c r="Q96" s="136"/>
      <c r="R96" s="46"/>
      <c r="S96" s="186"/>
      <c r="T96" s="187"/>
      <c r="U96" s="188" t="s">
        <v>45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148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38</v>
      </c>
      <c r="BK96" s="186"/>
      <c r="BL96" s="186"/>
      <c r="BM96" s="186"/>
    </row>
    <row r="97" s="1" customFormat="1" ht="18" customHeight="1">
      <c r="B97" s="44"/>
      <c r="C97" s="45"/>
      <c r="D97" s="134" t="s">
        <v>153</v>
      </c>
      <c r="E97" s="45"/>
      <c r="F97" s="45"/>
      <c r="G97" s="45"/>
      <c r="H97" s="45"/>
      <c r="I97" s="45"/>
      <c r="J97" s="45"/>
      <c r="K97" s="45"/>
      <c r="L97" s="45"/>
      <c r="M97" s="45"/>
      <c r="N97" s="135">
        <f>ROUND(N88*T97,0)</f>
        <v>0</v>
      </c>
      <c r="O97" s="136"/>
      <c r="P97" s="136"/>
      <c r="Q97" s="136"/>
      <c r="R97" s="46"/>
      <c r="S97" s="186"/>
      <c r="T97" s="191"/>
      <c r="U97" s="192" t="s">
        <v>45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154</v>
      </c>
      <c r="AZ97" s="186"/>
      <c r="BA97" s="186"/>
      <c r="BB97" s="186"/>
      <c r="BC97" s="186"/>
      <c r="BD97" s="186"/>
      <c r="BE97" s="190">
        <f>IF(U97="základní",N97,0)</f>
        <v>0</v>
      </c>
      <c r="BF97" s="190">
        <f>IF(U97="snížená",N97,0)</f>
        <v>0</v>
      </c>
      <c r="BG97" s="190">
        <f>IF(U97="zákl. přenesená",N97,0)</f>
        <v>0</v>
      </c>
      <c r="BH97" s="190">
        <f>IF(U97="sníž. přenesená",N97,0)</f>
        <v>0</v>
      </c>
      <c r="BI97" s="190">
        <f>IF(U97="nulová",N97,0)</f>
        <v>0</v>
      </c>
      <c r="BJ97" s="189" t="s">
        <v>38</v>
      </c>
      <c r="BK97" s="186"/>
      <c r="BL97" s="186"/>
      <c r="BM97" s="186"/>
    </row>
    <row r="98" s="1" customForma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6"/>
      <c r="T98" s="169"/>
      <c r="U98" s="169"/>
    </row>
    <row r="99" s="1" customFormat="1" ht="29.28" customHeight="1">
      <c r="B99" s="44"/>
      <c r="C99" s="148" t="s">
        <v>112</v>
      </c>
      <c r="D99" s="149"/>
      <c r="E99" s="149"/>
      <c r="F99" s="149"/>
      <c r="G99" s="149"/>
      <c r="H99" s="149"/>
      <c r="I99" s="149"/>
      <c r="J99" s="149"/>
      <c r="K99" s="149"/>
      <c r="L99" s="150">
        <f>ROUND(SUM(N88+N91),0)</f>
        <v>0</v>
      </c>
      <c r="M99" s="150"/>
      <c r="N99" s="150"/>
      <c r="O99" s="150"/>
      <c r="P99" s="150"/>
      <c r="Q99" s="150"/>
      <c r="R99" s="46"/>
      <c r="T99" s="169"/>
      <c r="U99" s="169"/>
    </row>
    <row r="100" s="1" customFormat="1" ht="6.96" customHeight="1"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5"/>
      <c r="T100" s="169"/>
      <c r="U100" s="169"/>
    </row>
    <row r="104" s="1" customFormat="1" ht="6.96" customHeight="1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8"/>
    </row>
    <row r="105" s="1" customFormat="1" ht="36.96" customHeight="1">
      <c r="B105" s="44"/>
      <c r="C105" s="25" t="s">
        <v>155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="1" customFormat="1" ht="6.96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="1" customFormat="1" ht="30" customHeight="1">
      <c r="B107" s="44"/>
      <c r="C107" s="36" t="s">
        <v>19</v>
      </c>
      <c r="D107" s="45"/>
      <c r="E107" s="45"/>
      <c r="F107" s="153" t="str">
        <f>F6</f>
        <v>Rekonstrukce skladu cibule, k.ú. Bartošovice, p.č. 2348/1 a 2349/1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45"/>
      <c r="R107" s="46"/>
    </row>
    <row r="108" s="1" customFormat="1" ht="36.96" customHeight="1">
      <c r="B108" s="44"/>
      <c r="C108" s="83" t="s">
        <v>120</v>
      </c>
      <c r="D108" s="45"/>
      <c r="E108" s="45"/>
      <c r="F108" s="85" t="str">
        <f>F7</f>
        <v>06 - Vzduchotechnika</v>
      </c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6.96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18" customHeight="1">
      <c r="B110" s="44"/>
      <c r="C110" s="36" t="s">
        <v>24</v>
      </c>
      <c r="D110" s="45"/>
      <c r="E110" s="45"/>
      <c r="F110" s="31" t="str">
        <f>F9</f>
        <v xml:space="preserve"> </v>
      </c>
      <c r="G110" s="45"/>
      <c r="H110" s="45"/>
      <c r="I110" s="45"/>
      <c r="J110" s="45"/>
      <c r="K110" s="36" t="s">
        <v>26</v>
      </c>
      <c r="L110" s="45"/>
      <c r="M110" s="88" t="str">
        <f>IF(O9="","",O9)</f>
        <v>17. 5. 2018</v>
      </c>
      <c r="N110" s="88"/>
      <c r="O110" s="88"/>
      <c r="P110" s="88"/>
      <c r="Q110" s="45"/>
      <c r="R110" s="46"/>
    </row>
    <row r="111" s="1" customFormat="1" ht="6.96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>
      <c r="B112" s="44"/>
      <c r="C112" s="36" t="s">
        <v>28</v>
      </c>
      <c r="D112" s="45"/>
      <c r="E112" s="45"/>
      <c r="F112" s="31" t="str">
        <f>E12</f>
        <v>Ing. Petr Klečka</v>
      </c>
      <c r="G112" s="45"/>
      <c r="H112" s="45"/>
      <c r="I112" s="45"/>
      <c r="J112" s="45"/>
      <c r="K112" s="36" t="s">
        <v>34</v>
      </c>
      <c r="L112" s="45"/>
      <c r="M112" s="31" t="str">
        <f>E18</f>
        <v>PROJECT WORK,s.r.o.</v>
      </c>
      <c r="N112" s="31"/>
      <c r="O112" s="31"/>
      <c r="P112" s="31"/>
      <c r="Q112" s="31"/>
      <c r="R112" s="46"/>
    </row>
    <row r="113" s="1" customFormat="1" ht="14.4" customHeight="1">
      <c r="B113" s="44"/>
      <c r="C113" s="36" t="s">
        <v>32</v>
      </c>
      <c r="D113" s="45"/>
      <c r="E113" s="45"/>
      <c r="F113" s="31" t="str">
        <f>IF(E15="","",E15)</f>
        <v>Vyplň údaj</v>
      </c>
      <c r="G113" s="45"/>
      <c r="H113" s="45"/>
      <c r="I113" s="45"/>
      <c r="J113" s="45"/>
      <c r="K113" s="36" t="s">
        <v>39</v>
      </c>
      <c r="L113" s="45"/>
      <c r="M113" s="31" t="str">
        <f>E21</f>
        <v xml:space="preserve"> </v>
      </c>
      <c r="N113" s="31"/>
      <c r="O113" s="31"/>
      <c r="P113" s="31"/>
      <c r="Q113" s="31"/>
      <c r="R113" s="46"/>
    </row>
    <row r="114" s="1" customFormat="1" ht="10.32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="8" customFormat="1" ht="29.28" customHeight="1">
      <c r="B115" s="193"/>
      <c r="C115" s="194" t="s">
        <v>156</v>
      </c>
      <c r="D115" s="195" t="s">
        <v>157</v>
      </c>
      <c r="E115" s="195" t="s">
        <v>62</v>
      </c>
      <c r="F115" s="195" t="s">
        <v>158</v>
      </c>
      <c r="G115" s="195"/>
      <c r="H115" s="195"/>
      <c r="I115" s="195"/>
      <c r="J115" s="195" t="s">
        <v>159</v>
      </c>
      <c r="K115" s="195" t="s">
        <v>160</v>
      </c>
      <c r="L115" s="195" t="s">
        <v>161</v>
      </c>
      <c r="M115" s="195"/>
      <c r="N115" s="195" t="s">
        <v>125</v>
      </c>
      <c r="O115" s="195"/>
      <c r="P115" s="195"/>
      <c r="Q115" s="196"/>
      <c r="R115" s="197"/>
      <c r="T115" s="104" t="s">
        <v>162</v>
      </c>
      <c r="U115" s="105" t="s">
        <v>44</v>
      </c>
      <c r="V115" s="105" t="s">
        <v>163</v>
      </c>
      <c r="W115" s="105" t="s">
        <v>164</v>
      </c>
      <c r="X115" s="105" t="s">
        <v>165</v>
      </c>
      <c r="Y115" s="105" t="s">
        <v>166</v>
      </c>
      <c r="Z115" s="105" t="s">
        <v>167</v>
      </c>
      <c r="AA115" s="106" t="s">
        <v>168</v>
      </c>
    </row>
    <row r="116" s="1" customFormat="1" ht="29.28" customHeight="1">
      <c r="B116" s="44"/>
      <c r="C116" s="108" t="s">
        <v>122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198">
        <f>BK116</f>
        <v>0</v>
      </c>
      <c r="O116" s="199"/>
      <c r="P116" s="199"/>
      <c r="Q116" s="199"/>
      <c r="R116" s="46"/>
      <c r="T116" s="107"/>
      <c r="U116" s="65"/>
      <c r="V116" s="65"/>
      <c r="W116" s="200">
        <f>W117+W140</f>
        <v>0</v>
      </c>
      <c r="X116" s="65"/>
      <c r="Y116" s="200">
        <f>Y117+Y140</f>
        <v>0</v>
      </c>
      <c r="Z116" s="65"/>
      <c r="AA116" s="201">
        <f>AA117+AA140</f>
        <v>0</v>
      </c>
      <c r="AT116" s="20" t="s">
        <v>79</v>
      </c>
      <c r="AU116" s="20" t="s">
        <v>127</v>
      </c>
      <c r="BK116" s="202">
        <f>BK117+BK140</f>
        <v>0</v>
      </c>
    </row>
    <row r="117" s="9" customFormat="1" ht="37.44" customHeight="1">
      <c r="B117" s="203"/>
      <c r="C117" s="204"/>
      <c r="D117" s="205" t="s">
        <v>791</v>
      </c>
      <c r="E117" s="205"/>
      <c r="F117" s="205"/>
      <c r="G117" s="205"/>
      <c r="H117" s="205"/>
      <c r="I117" s="205"/>
      <c r="J117" s="205"/>
      <c r="K117" s="205"/>
      <c r="L117" s="205"/>
      <c r="M117" s="205"/>
      <c r="N117" s="241">
        <f>BK117</f>
        <v>0</v>
      </c>
      <c r="O117" s="242"/>
      <c r="P117" s="242"/>
      <c r="Q117" s="242"/>
      <c r="R117" s="207"/>
      <c r="T117" s="208"/>
      <c r="U117" s="204"/>
      <c r="V117" s="204"/>
      <c r="W117" s="209">
        <f>SUM(W118:W139)</f>
        <v>0</v>
      </c>
      <c r="X117" s="204"/>
      <c r="Y117" s="209">
        <f>SUM(Y118:Y139)</f>
        <v>0</v>
      </c>
      <c r="Z117" s="204"/>
      <c r="AA117" s="210">
        <f>SUM(AA118:AA139)</f>
        <v>0</v>
      </c>
      <c r="AR117" s="211" t="s">
        <v>118</v>
      </c>
      <c r="AT117" s="212" t="s">
        <v>79</v>
      </c>
      <c r="AU117" s="212" t="s">
        <v>80</v>
      </c>
      <c r="AY117" s="211" t="s">
        <v>169</v>
      </c>
      <c r="BK117" s="213">
        <f>SUM(BK118:BK139)</f>
        <v>0</v>
      </c>
    </row>
    <row r="118" s="1" customFormat="1" ht="16.5" customHeight="1">
      <c r="B118" s="44"/>
      <c r="C118" s="217" t="s">
        <v>38</v>
      </c>
      <c r="D118" s="217" t="s">
        <v>170</v>
      </c>
      <c r="E118" s="218" t="s">
        <v>792</v>
      </c>
      <c r="F118" s="219" t="s">
        <v>793</v>
      </c>
      <c r="G118" s="219"/>
      <c r="H118" s="219"/>
      <c r="I118" s="219"/>
      <c r="J118" s="220" t="s">
        <v>794</v>
      </c>
      <c r="K118" s="221">
        <v>2</v>
      </c>
      <c r="L118" s="222">
        <v>0</v>
      </c>
      <c r="M118" s="223"/>
      <c r="N118" s="224">
        <f>ROUND(L118*K118,1)</f>
        <v>0</v>
      </c>
      <c r="O118" s="224"/>
      <c r="P118" s="224"/>
      <c r="Q118" s="224"/>
      <c r="R118" s="46"/>
      <c r="T118" s="225" t="s">
        <v>22</v>
      </c>
      <c r="U118" s="54" t="s">
        <v>45</v>
      </c>
      <c r="V118" s="45"/>
      <c r="W118" s="226">
        <f>V118*K118</f>
        <v>0</v>
      </c>
      <c r="X118" s="226">
        <v>0</v>
      </c>
      <c r="Y118" s="226">
        <f>X118*K118</f>
        <v>0</v>
      </c>
      <c r="Z118" s="226">
        <v>0</v>
      </c>
      <c r="AA118" s="227">
        <f>Z118*K118</f>
        <v>0</v>
      </c>
      <c r="AR118" s="20" t="s">
        <v>234</v>
      </c>
      <c r="AT118" s="20" t="s">
        <v>170</v>
      </c>
      <c r="AU118" s="20" t="s">
        <v>38</v>
      </c>
      <c r="AY118" s="20" t="s">
        <v>169</v>
      </c>
      <c r="BE118" s="140">
        <f>IF(U118="základní",N118,0)</f>
        <v>0</v>
      </c>
      <c r="BF118" s="140">
        <f>IF(U118="snížená",N118,0)</f>
        <v>0</v>
      </c>
      <c r="BG118" s="140">
        <f>IF(U118="zákl. přenesená",N118,0)</f>
        <v>0</v>
      </c>
      <c r="BH118" s="140">
        <f>IF(U118="sníž. přenesená",N118,0)</f>
        <v>0</v>
      </c>
      <c r="BI118" s="140">
        <f>IF(U118="nulová",N118,0)</f>
        <v>0</v>
      </c>
      <c r="BJ118" s="20" t="s">
        <v>38</v>
      </c>
      <c r="BK118" s="140">
        <f>ROUND(L118*K118,1)</f>
        <v>0</v>
      </c>
      <c r="BL118" s="20" t="s">
        <v>234</v>
      </c>
      <c r="BM118" s="20" t="s">
        <v>795</v>
      </c>
    </row>
    <row r="119" s="1" customFormat="1" ht="89.25" customHeight="1">
      <c r="B119" s="44"/>
      <c r="C119" s="230" t="s">
        <v>118</v>
      </c>
      <c r="D119" s="230" t="s">
        <v>222</v>
      </c>
      <c r="E119" s="231" t="s">
        <v>796</v>
      </c>
      <c r="F119" s="232" t="s">
        <v>797</v>
      </c>
      <c r="G119" s="232"/>
      <c r="H119" s="232"/>
      <c r="I119" s="232"/>
      <c r="J119" s="233" t="s">
        <v>798</v>
      </c>
      <c r="K119" s="234">
        <v>12</v>
      </c>
      <c r="L119" s="235">
        <v>0</v>
      </c>
      <c r="M119" s="236"/>
      <c r="N119" s="237">
        <f>ROUND(L119*K119,1)</f>
        <v>0</v>
      </c>
      <c r="O119" s="224"/>
      <c r="P119" s="224"/>
      <c r="Q119" s="224"/>
      <c r="R119" s="46"/>
      <c r="T119" s="225" t="s">
        <v>22</v>
      </c>
      <c r="U119" s="54" t="s">
        <v>45</v>
      </c>
      <c r="V119" s="45"/>
      <c r="W119" s="226">
        <f>V119*K119</f>
        <v>0</v>
      </c>
      <c r="X119" s="226">
        <v>0</v>
      </c>
      <c r="Y119" s="226">
        <f>X119*K119</f>
        <v>0</v>
      </c>
      <c r="Z119" s="226">
        <v>0</v>
      </c>
      <c r="AA119" s="227">
        <f>Z119*K119</f>
        <v>0</v>
      </c>
      <c r="AR119" s="20" t="s">
        <v>297</v>
      </c>
      <c r="AT119" s="20" t="s">
        <v>222</v>
      </c>
      <c r="AU119" s="20" t="s">
        <v>38</v>
      </c>
      <c r="AY119" s="20" t="s">
        <v>169</v>
      </c>
      <c r="BE119" s="140">
        <f>IF(U119="základní",N119,0)</f>
        <v>0</v>
      </c>
      <c r="BF119" s="140">
        <f>IF(U119="snížená",N119,0)</f>
        <v>0</v>
      </c>
      <c r="BG119" s="140">
        <f>IF(U119="zákl. přenesená",N119,0)</f>
        <v>0</v>
      </c>
      <c r="BH119" s="140">
        <f>IF(U119="sníž. přenesená",N119,0)</f>
        <v>0</v>
      </c>
      <c r="BI119" s="140">
        <f>IF(U119="nulová",N119,0)</f>
        <v>0</v>
      </c>
      <c r="BJ119" s="20" t="s">
        <v>38</v>
      </c>
      <c r="BK119" s="140">
        <f>ROUND(L119*K119,1)</f>
        <v>0</v>
      </c>
      <c r="BL119" s="20" t="s">
        <v>234</v>
      </c>
      <c r="BM119" s="20" t="s">
        <v>799</v>
      </c>
    </row>
    <row r="120" s="1" customFormat="1" ht="76.5" customHeight="1">
      <c r="B120" s="44"/>
      <c r="C120" s="230" t="s">
        <v>180</v>
      </c>
      <c r="D120" s="230" t="s">
        <v>222</v>
      </c>
      <c r="E120" s="231" t="s">
        <v>800</v>
      </c>
      <c r="F120" s="232" t="s">
        <v>801</v>
      </c>
      <c r="G120" s="232"/>
      <c r="H120" s="232"/>
      <c r="I120" s="232"/>
      <c r="J120" s="233" t="s">
        <v>798</v>
      </c>
      <c r="K120" s="234">
        <v>8</v>
      </c>
      <c r="L120" s="235">
        <v>0</v>
      </c>
      <c r="M120" s="236"/>
      <c r="N120" s="237">
        <f>ROUND(L120*K120,1)</f>
        <v>0</v>
      </c>
      <c r="O120" s="224"/>
      <c r="P120" s="224"/>
      <c r="Q120" s="224"/>
      <c r="R120" s="46"/>
      <c r="T120" s="225" t="s">
        <v>22</v>
      </c>
      <c r="U120" s="54" t="s">
        <v>45</v>
      </c>
      <c r="V120" s="45"/>
      <c r="W120" s="226">
        <f>V120*K120</f>
        <v>0</v>
      </c>
      <c r="X120" s="226">
        <v>0</v>
      </c>
      <c r="Y120" s="226">
        <f>X120*K120</f>
        <v>0</v>
      </c>
      <c r="Z120" s="226">
        <v>0</v>
      </c>
      <c r="AA120" s="227">
        <f>Z120*K120</f>
        <v>0</v>
      </c>
      <c r="AR120" s="20" t="s">
        <v>297</v>
      </c>
      <c r="AT120" s="20" t="s">
        <v>222</v>
      </c>
      <c r="AU120" s="20" t="s">
        <v>38</v>
      </c>
      <c r="AY120" s="20" t="s">
        <v>169</v>
      </c>
      <c r="BE120" s="140">
        <f>IF(U120="základní",N120,0)</f>
        <v>0</v>
      </c>
      <c r="BF120" s="140">
        <f>IF(U120="snížená",N120,0)</f>
        <v>0</v>
      </c>
      <c r="BG120" s="140">
        <f>IF(U120="zákl. přenesená",N120,0)</f>
        <v>0</v>
      </c>
      <c r="BH120" s="140">
        <f>IF(U120="sníž. přenesená",N120,0)</f>
        <v>0</v>
      </c>
      <c r="BI120" s="140">
        <f>IF(U120="nulová",N120,0)</f>
        <v>0</v>
      </c>
      <c r="BJ120" s="20" t="s">
        <v>38</v>
      </c>
      <c r="BK120" s="140">
        <f>ROUND(L120*K120,1)</f>
        <v>0</v>
      </c>
      <c r="BL120" s="20" t="s">
        <v>234</v>
      </c>
      <c r="BM120" s="20" t="s">
        <v>802</v>
      </c>
    </row>
    <row r="121" s="1" customFormat="1" ht="76.5" customHeight="1">
      <c r="B121" s="44"/>
      <c r="C121" s="230" t="s">
        <v>174</v>
      </c>
      <c r="D121" s="230" t="s">
        <v>222</v>
      </c>
      <c r="E121" s="231" t="s">
        <v>803</v>
      </c>
      <c r="F121" s="232" t="s">
        <v>804</v>
      </c>
      <c r="G121" s="232"/>
      <c r="H121" s="232"/>
      <c r="I121" s="232"/>
      <c r="J121" s="233" t="s">
        <v>798</v>
      </c>
      <c r="K121" s="234">
        <v>8</v>
      </c>
      <c r="L121" s="235">
        <v>0</v>
      </c>
      <c r="M121" s="236"/>
      <c r="N121" s="237">
        <f>ROUND(L121*K121,1)</f>
        <v>0</v>
      </c>
      <c r="O121" s="224"/>
      <c r="P121" s="224"/>
      <c r="Q121" s="224"/>
      <c r="R121" s="46"/>
      <c r="T121" s="225" t="s">
        <v>22</v>
      </c>
      <c r="U121" s="54" t="s">
        <v>45</v>
      </c>
      <c r="V121" s="45"/>
      <c r="W121" s="226">
        <f>V121*K121</f>
        <v>0</v>
      </c>
      <c r="X121" s="226">
        <v>0</v>
      </c>
      <c r="Y121" s="226">
        <f>X121*K121</f>
        <v>0</v>
      </c>
      <c r="Z121" s="226">
        <v>0</v>
      </c>
      <c r="AA121" s="227">
        <f>Z121*K121</f>
        <v>0</v>
      </c>
      <c r="AR121" s="20" t="s">
        <v>297</v>
      </c>
      <c r="AT121" s="20" t="s">
        <v>222</v>
      </c>
      <c r="AU121" s="20" t="s">
        <v>38</v>
      </c>
      <c r="AY121" s="20" t="s">
        <v>169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20" t="s">
        <v>38</v>
      </c>
      <c r="BK121" s="140">
        <f>ROUND(L121*K121,1)</f>
        <v>0</v>
      </c>
      <c r="BL121" s="20" t="s">
        <v>234</v>
      </c>
      <c r="BM121" s="20" t="s">
        <v>805</v>
      </c>
    </row>
    <row r="122" s="1" customFormat="1" ht="25.5" customHeight="1">
      <c r="B122" s="44"/>
      <c r="C122" s="230" t="s">
        <v>187</v>
      </c>
      <c r="D122" s="230" t="s">
        <v>222</v>
      </c>
      <c r="E122" s="231" t="s">
        <v>806</v>
      </c>
      <c r="F122" s="232" t="s">
        <v>807</v>
      </c>
      <c r="G122" s="232"/>
      <c r="H122" s="232"/>
      <c r="I122" s="232"/>
      <c r="J122" s="233" t="s">
        <v>798</v>
      </c>
      <c r="K122" s="234">
        <v>8</v>
      </c>
      <c r="L122" s="235">
        <v>0</v>
      </c>
      <c r="M122" s="236"/>
      <c r="N122" s="237">
        <f>ROUND(L122*K122,1)</f>
        <v>0</v>
      </c>
      <c r="O122" s="224"/>
      <c r="P122" s="224"/>
      <c r="Q122" s="224"/>
      <c r="R122" s="46"/>
      <c r="T122" s="225" t="s">
        <v>22</v>
      </c>
      <c r="U122" s="54" t="s">
        <v>45</v>
      </c>
      <c r="V122" s="45"/>
      <c r="W122" s="226">
        <f>V122*K122</f>
        <v>0</v>
      </c>
      <c r="X122" s="226">
        <v>0</v>
      </c>
      <c r="Y122" s="226">
        <f>X122*K122</f>
        <v>0</v>
      </c>
      <c r="Z122" s="226">
        <v>0</v>
      </c>
      <c r="AA122" s="227">
        <f>Z122*K122</f>
        <v>0</v>
      </c>
      <c r="AR122" s="20" t="s">
        <v>297</v>
      </c>
      <c r="AT122" s="20" t="s">
        <v>222</v>
      </c>
      <c r="AU122" s="20" t="s">
        <v>38</v>
      </c>
      <c r="AY122" s="20" t="s">
        <v>169</v>
      </c>
      <c r="BE122" s="140">
        <f>IF(U122="základní",N122,0)</f>
        <v>0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20" t="s">
        <v>38</v>
      </c>
      <c r="BK122" s="140">
        <f>ROUND(L122*K122,1)</f>
        <v>0</v>
      </c>
      <c r="BL122" s="20" t="s">
        <v>234</v>
      </c>
      <c r="BM122" s="20" t="s">
        <v>808</v>
      </c>
    </row>
    <row r="123" s="1" customFormat="1" ht="25.5" customHeight="1">
      <c r="B123" s="44"/>
      <c r="C123" s="230" t="s">
        <v>191</v>
      </c>
      <c r="D123" s="230" t="s">
        <v>222</v>
      </c>
      <c r="E123" s="231" t="s">
        <v>809</v>
      </c>
      <c r="F123" s="232" t="s">
        <v>810</v>
      </c>
      <c r="G123" s="232"/>
      <c r="H123" s="232"/>
      <c r="I123" s="232"/>
      <c r="J123" s="233" t="s">
        <v>798</v>
      </c>
      <c r="K123" s="234">
        <v>8</v>
      </c>
      <c r="L123" s="235">
        <v>0</v>
      </c>
      <c r="M123" s="236"/>
      <c r="N123" s="237">
        <f>ROUND(L123*K123,1)</f>
        <v>0</v>
      </c>
      <c r="O123" s="224"/>
      <c r="P123" s="224"/>
      <c r="Q123" s="224"/>
      <c r="R123" s="46"/>
      <c r="T123" s="225" t="s">
        <v>22</v>
      </c>
      <c r="U123" s="54" t="s">
        <v>45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297</v>
      </c>
      <c r="AT123" s="20" t="s">
        <v>222</v>
      </c>
      <c r="AU123" s="20" t="s">
        <v>38</v>
      </c>
      <c r="AY123" s="20" t="s">
        <v>169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38</v>
      </c>
      <c r="BK123" s="140">
        <f>ROUND(L123*K123,1)</f>
        <v>0</v>
      </c>
      <c r="BL123" s="20" t="s">
        <v>234</v>
      </c>
      <c r="BM123" s="20" t="s">
        <v>811</v>
      </c>
    </row>
    <row r="124" s="1" customFormat="1" ht="38.25" customHeight="1">
      <c r="B124" s="44"/>
      <c r="C124" s="230" t="s">
        <v>195</v>
      </c>
      <c r="D124" s="230" t="s">
        <v>222</v>
      </c>
      <c r="E124" s="231" t="s">
        <v>812</v>
      </c>
      <c r="F124" s="232" t="s">
        <v>813</v>
      </c>
      <c r="G124" s="232"/>
      <c r="H124" s="232"/>
      <c r="I124" s="232"/>
      <c r="J124" s="233" t="s">
        <v>798</v>
      </c>
      <c r="K124" s="234">
        <v>4</v>
      </c>
      <c r="L124" s="235">
        <v>0</v>
      </c>
      <c r="M124" s="236"/>
      <c r="N124" s="237">
        <f>ROUND(L124*K124,1)</f>
        <v>0</v>
      </c>
      <c r="O124" s="224"/>
      <c r="P124" s="224"/>
      <c r="Q124" s="224"/>
      <c r="R124" s="46"/>
      <c r="T124" s="225" t="s">
        <v>22</v>
      </c>
      <c r="U124" s="54" t="s">
        <v>45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297</v>
      </c>
      <c r="AT124" s="20" t="s">
        <v>222</v>
      </c>
      <c r="AU124" s="20" t="s">
        <v>38</v>
      </c>
      <c r="AY124" s="20" t="s">
        <v>169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38</v>
      </c>
      <c r="BK124" s="140">
        <f>ROUND(L124*K124,1)</f>
        <v>0</v>
      </c>
      <c r="BL124" s="20" t="s">
        <v>234</v>
      </c>
      <c r="BM124" s="20" t="s">
        <v>814</v>
      </c>
    </row>
    <row r="125" s="1" customFormat="1" ht="38.25" customHeight="1">
      <c r="B125" s="44"/>
      <c r="C125" s="230" t="s">
        <v>200</v>
      </c>
      <c r="D125" s="230" t="s">
        <v>222</v>
      </c>
      <c r="E125" s="231" t="s">
        <v>815</v>
      </c>
      <c r="F125" s="232" t="s">
        <v>816</v>
      </c>
      <c r="G125" s="232"/>
      <c r="H125" s="232"/>
      <c r="I125" s="232"/>
      <c r="J125" s="233" t="s">
        <v>798</v>
      </c>
      <c r="K125" s="234">
        <v>32</v>
      </c>
      <c r="L125" s="235">
        <v>0</v>
      </c>
      <c r="M125" s="236"/>
      <c r="N125" s="237">
        <f>ROUND(L125*K125,1)</f>
        <v>0</v>
      </c>
      <c r="O125" s="224"/>
      <c r="P125" s="224"/>
      <c r="Q125" s="224"/>
      <c r="R125" s="46"/>
      <c r="T125" s="225" t="s">
        <v>22</v>
      </c>
      <c r="U125" s="54" t="s">
        <v>45</v>
      </c>
      <c r="V125" s="45"/>
      <c r="W125" s="226">
        <f>V125*K125</f>
        <v>0</v>
      </c>
      <c r="X125" s="226">
        <v>0</v>
      </c>
      <c r="Y125" s="226">
        <f>X125*K125</f>
        <v>0</v>
      </c>
      <c r="Z125" s="226">
        <v>0</v>
      </c>
      <c r="AA125" s="227">
        <f>Z125*K125</f>
        <v>0</v>
      </c>
      <c r="AR125" s="20" t="s">
        <v>297</v>
      </c>
      <c r="AT125" s="20" t="s">
        <v>222</v>
      </c>
      <c r="AU125" s="20" t="s">
        <v>38</v>
      </c>
      <c r="AY125" s="20" t="s">
        <v>169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38</v>
      </c>
      <c r="BK125" s="140">
        <f>ROUND(L125*K125,1)</f>
        <v>0</v>
      </c>
      <c r="BL125" s="20" t="s">
        <v>234</v>
      </c>
      <c r="BM125" s="20" t="s">
        <v>817</v>
      </c>
    </row>
    <row r="126" s="1" customFormat="1" ht="25.5" customHeight="1">
      <c r="B126" s="44"/>
      <c r="C126" s="230" t="s">
        <v>205</v>
      </c>
      <c r="D126" s="230" t="s">
        <v>222</v>
      </c>
      <c r="E126" s="231" t="s">
        <v>818</v>
      </c>
      <c r="F126" s="232" t="s">
        <v>819</v>
      </c>
      <c r="G126" s="232"/>
      <c r="H126" s="232"/>
      <c r="I126" s="232"/>
      <c r="J126" s="233" t="s">
        <v>798</v>
      </c>
      <c r="K126" s="234">
        <v>4</v>
      </c>
      <c r="L126" s="235">
        <v>0</v>
      </c>
      <c r="M126" s="236"/>
      <c r="N126" s="237">
        <f>ROUND(L126*K126,1)</f>
        <v>0</v>
      </c>
      <c r="O126" s="224"/>
      <c r="P126" s="224"/>
      <c r="Q126" s="224"/>
      <c r="R126" s="46"/>
      <c r="T126" s="225" t="s">
        <v>22</v>
      </c>
      <c r="U126" s="54" t="s">
        <v>45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297</v>
      </c>
      <c r="AT126" s="20" t="s">
        <v>222</v>
      </c>
      <c r="AU126" s="20" t="s">
        <v>38</v>
      </c>
      <c r="AY126" s="20" t="s">
        <v>169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38</v>
      </c>
      <c r="BK126" s="140">
        <f>ROUND(L126*K126,1)</f>
        <v>0</v>
      </c>
      <c r="BL126" s="20" t="s">
        <v>234</v>
      </c>
      <c r="BM126" s="20" t="s">
        <v>820</v>
      </c>
    </row>
    <row r="127" s="1" customFormat="1" ht="89.25" customHeight="1">
      <c r="B127" s="44"/>
      <c r="C127" s="230" t="s">
        <v>209</v>
      </c>
      <c r="D127" s="230" t="s">
        <v>222</v>
      </c>
      <c r="E127" s="231" t="s">
        <v>821</v>
      </c>
      <c r="F127" s="232" t="s">
        <v>822</v>
      </c>
      <c r="G127" s="232"/>
      <c r="H127" s="232"/>
      <c r="I127" s="232"/>
      <c r="J127" s="233" t="s">
        <v>798</v>
      </c>
      <c r="K127" s="234">
        <v>4</v>
      </c>
      <c r="L127" s="235">
        <v>0</v>
      </c>
      <c r="M127" s="236"/>
      <c r="N127" s="237">
        <f>ROUND(L127*K127,1)</f>
        <v>0</v>
      </c>
      <c r="O127" s="224"/>
      <c r="P127" s="224"/>
      <c r="Q127" s="224"/>
      <c r="R127" s="46"/>
      <c r="T127" s="225" t="s">
        <v>22</v>
      </c>
      <c r="U127" s="54" t="s">
        <v>45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297</v>
      </c>
      <c r="AT127" s="20" t="s">
        <v>222</v>
      </c>
      <c r="AU127" s="20" t="s">
        <v>38</v>
      </c>
      <c r="AY127" s="20" t="s">
        <v>169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38</v>
      </c>
      <c r="BK127" s="140">
        <f>ROUND(L127*K127,1)</f>
        <v>0</v>
      </c>
      <c r="BL127" s="20" t="s">
        <v>234</v>
      </c>
      <c r="BM127" s="20" t="s">
        <v>823</v>
      </c>
    </row>
    <row r="128" s="1" customFormat="1" ht="63.75" customHeight="1">
      <c r="B128" s="44"/>
      <c r="C128" s="230" t="s">
        <v>213</v>
      </c>
      <c r="D128" s="230" t="s">
        <v>222</v>
      </c>
      <c r="E128" s="231" t="s">
        <v>824</v>
      </c>
      <c r="F128" s="232" t="s">
        <v>825</v>
      </c>
      <c r="G128" s="232"/>
      <c r="H128" s="232"/>
      <c r="I128" s="232"/>
      <c r="J128" s="233" t="s">
        <v>798</v>
      </c>
      <c r="K128" s="234">
        <v>4</v>
      </c>
      <c r="L128" s="235">
        <v>0</v>
      </c>
      <c r="M128" s="236"/>
      <c r="N128" s="237">
        <f>ROUND(L128*K128,1)</f>
        <v>0</v>
      </c>
      <c r="O128" s="224"/>
      <c r="P128" s="224"/>
      <c r="Q128" s="224"/>
      <c r="R128" s="46"/>
      <c r="T128" s="225" t="s">
        <v>22</v>
      </c>
      <c r="U128" s="54" t="s">
        <v>45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297</v>
      </c>
      <c r="AT128" s="20" t="s">
        <v>222</v>
      </c>
      <c r="AU128" s="20" t="s">
        <v>38</v>
      </c>
      <c r="AY128" s="20" t="s">
        <v>169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38</v>
      </c>
      <c r="BK128" s="140">
        <f>ROUND(L128*K128,1)</f>
        <v>0</v>
      </c>
      <c r="BL128" s="20" t="s">
        <v>234</v>
      </c>
      <c r="BM128" s="20" t="s">
        <v>826</v>
      </c>
    </row>
    <row r="129" s="1" customFormat="1" ht="38.25" customHeight="1">
      <c r="B129" s="44"/>
      <c r="C129" s="230" t="s">
        <v>217</v>
      </c>
      <c r="D129" s="230" t="s">
        <v>222</v>
      </c>
      <c r="E129" s="231" t="s">
        <v>827</v>
      </c>
      <c r="F129" s="232" t="s">
        <v>828</v>
      </c>
      <c r="G129" s="232"/>
      <c r="H129" s="232"/>
      <c r="I129" s="232"/>
      <c r="J129" s="233" t="s">
        <v>798</v>
      </c>
      <c r="K129" s="234">
        <v>4</v>
      </c>
      <c r="L129" s="235">
        <v>0</v>
      </c>
      <c r="M129" s="236"/>
      <c r="N129" s="237">
        <f>ROUND(L129*K129,1)</f>
        <v>0</v>
      </c>
      <c r="O129" s="224"/>
      <c r="P129" s="224"/>
      <c r="Q129" s="224"/>
      <c r="R129" s="46"/>
      <c r="T129" s="225" t="s">
        <v>22</v>
      </c>
      <c r="U129" s="54" t="s">
        <v>45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297</v>
      </c>
      <c r="AT129" s="20" t="s">
        <v>222</v>
      </c>
      <c r="AU129" s="20" t="s">
        <v>38</v>
      </c>
      <c r="AY129" s="20" t="s">
        <v>169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38</v>
      </c>
      <c r="BK129" s="140">
        <f>ROUND(L129*K129,1)</f>
        <v>0</v>
      </c>
      <c r="BL129" s="20" t="s">
        <v>234</v>
      </c>
      <c r="BM129" s="20" t="s">
        <v>829</v>
      </c>
    </row>
    <row r="130" s="1" customFormat="1" ht="89.25" customHeight="1">
      <c r="B130" s="44"/>
      <c r="C130" s="230" t="s">
        <v>221</v>
      </c>
      <c r="D130" s="230" t="s">
        <v>222</v>
      </c>
      <c r="E130" s="231" t="s">
        <v>830</v>
      </c>
      <c r="F130" s="232" t="s">
        <v>831</v>
      </c>
      <c r="G130" s="232"/>
      <c r="H130" s="232"/>
      <c r="I130" s="232"/>
      <c r="J130" s="233" t="s">
        <v>798</v>
      </c>
      <c r="K130" s="234">
        <v>4</v>
      </c>
      <c r="L130" s="235">
        <v>0</v>
      </c>
      <c r="M130" s="236"/>
      <c r="N130" s="237">
        <f>ROUND(L130*K130,1)</f>
        <v>0</v>
      </c>
      <c r="O130" s="224"/>
      <c r="P130" s="224"/>
      <c r="Q130" s="224"/>
      <c r="R130" s="46"/>
      <c r="T130" s="225" t="s">
        <v>22</v>
      </c>
      <c r="U130" s="54" t="s">
        <v>45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297</v>
      </c>
      <c r="AT130" s="20" t="s">
        <v>222</v>
      </c>
      <c r="AU130" s="20" t="s">
        <v>38</v>
      </c>
      <c r="AY130" s="20" t="s">
        <v>169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38</v>
      </c>
      <c r="BK130" s="140">
        <f>ROUND(L130*K130,1)</f>
        <v>0</v>
      </c>
      <c r="BL130" s="20" t="s">
        <v>234</v>
      </c>
      <c r="BM130" s="20" t="s">
        <v>832</v>
      </c>
    </row>
    <row r="131" s="1" customFormat="1" ht="63.75" customHeight="1">
      <c r="B131" s="44"/>
      <c r="C131" s="230" t="s">
        <v>226</v>
      </c>
      <c r="D131" s="230" t="s">
        <v>222</v>
      </c>
      <c r="E131" s="231" t="s">
        <v>833</v>
      </c>
      <c r="F131" s="232" t="s">
        <v>834</v>
      </c>
      <c r="G131" s="232"/>
      <c r="H131" s="232"/>
      <c r="I131" s="232"/>
      <c r="J131" s="233" t="s">
        <v>798</v>
      </c>
      <c r="K131" s="234">
        <v>20</v>
      </c>
      <c r="L131" s="235">
        <v>0</v>
      </c>
      <c r="M131" s="236"/>
      <c r="N131" s="237">
        <f>ROUND(L131*K131,1)</f>
        <v>0</v>
      </c>
      <c r="O131" s="224"/>
      <c r="P131" s="224"/>
      <c r="Q131" s="224"/>
      <c r="R131" s="46"/>
      <c r="T131" s="225" t="s">
        <v>22</v>
      </c>
      <c r="U131" s="54" t="s">
        <v>45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297</v>
      </c>
      <c r="AT131" s="20" t="s">
        <v>222</v>
      </c>
      <c r="AU131" s="20" t="s">
        <v>38</v>
      </c>
      <c r="AY131" s="20" t="s">
        <v>169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38</v>
      </c>
      <c r="BK131" s="140">
        <f>ROUND(L131*K131,1)</f>
        <v>0</v>
      </c>
      <c r="BL131" s="20" t="s">
        <v>234</v>
      </c>
      <c r="BM131" s="20" t="s">
        <v>835</v>
      </c>
    </row>
    <row r="132" s="1" customFormat="1" ht="51" customHeight="1">
      <c r="B132" s="44"/>
      <c r="C132" s="230" t="s">
        <v>11</v>
      </c>
      <c r="D132" s="230" t="s">
        <v>222</v>
      </c>
      <c r="E132" s="231" t="s">
        <v>836</v>
      </c>
      <c r="F132" s="232" t="s">
        <v>837</v>
      </c>
      <c r="G132" s="232"/>
      <c r="H132" s="232"/>
      <c r="I132" s="232"/>
      <c r="J132" s="233" t="s">
        <v>798</v>
      </c>
      <c r="K132" s="234">
        <v>4</v>
      </c>
      <c r="L132" s="235">
        <v>0</v>
      </c>
      <c r="M132" s="236"/>
      <c r="N132" s="237">
        <f>ROUND(L132*K132,1)</f>
        <v>0</v>
      </c>
      <c r="O132" s="224"/>
      <c r="P132" s="224"/>
      <c r="Q132" s="224"/>
      <c r="R132" s="46"/>
      <c r="T132" s="225" t="s">
        <v>22</v>
      </c>
      <c r="U132" s="54" t="s">
        <v>45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297</v>
      </c>
      <c r="AT132" s="20" t="s">
        <v>222</v>
      </c>
      <c r="AU132" s="20" t="s">
        <v>38</v>
      </c>
      <c r="AY132" s="20" t="s">
        <v>169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38</v>
      </c>
      <c r="BK132" s="140">
        <f>ROUND(L132*K132,1)</f>
        <v>0</v>
      </c>
      <c r="BL132" s="20" t="s">
        <v>234</v>
      </c>
      <c r="BM132" s="20" t="s">
        <v>838</v>
      </c>
    </row>
    <row r="133" s="1" customFormat="1" ht="25.5" customHeight="1">
      <c r="B133" s="44"/>
      <c r="C133" s="230" t="s">
        <v>234</v>
      </c>
      <c r="D133" s="230" t="s">
        <v>222</v>
      </c>
      <c r="E133" s="231" t="s">
        <v>839</v>
      </c>
      <c r="F133" s="232" t="s">
        <v>840</v>
      </c>
      <c r="G133" s="232"/>
      <c r="H133" s="232"/>
      <c r="I133" s="232"/>
      <c r="J133" s="233" t="s">
        <v>798</v>
      </c>
      <c r="K133" s="234">
        <v>4</v>
      </c>
      <c r="L133" s="235">
        <v>0</v>
      </c>
      <c r="M133" s="236"/>
      <c r="N133" s="237">
        <f>ROUND(L133*K133,1)</f>
        <v>0</v>
      </c>
      <c r="O133" s="224"/>
      <c r="P133" s="224"/>
      <c r="Q133" s="224"/>
      <c r="R133" s="46"/>
      <c r="T133" s="225" t="s">
        <v>22</v>
      </c>
      <c r="U133" s="54" t="s">
        <v>45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297</v>
      </c>
      <c r="AT133" s="20" t="s">
        <v>222</v>
      </c>
      <c r="AU133" s="20" t="s">
        <v>38</v>
      </c>
      <c r="AY133" s="20" t="s">
        <v>169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38</v>
      </c>
      <c r="BK133" s="140">
        <f>ROUND(L133*K133,1)</f>
        <v>0</v>
      </c>
      <c r="BL133" s="20" t="s">
        <v>234</v>
      </c>
      <c r="BM133" s="20" t="s">
        <v>841</v>
      </c>
    </row>
    <row r="134" s="1" customFormat="1" ht="16.5" customHeight="1">
      <c r="B134" s="44"/>
      <c r="C134" s="230" t="s">
        <v>238</v>
      </c>
      <c r="D134" s="230" t="s">
        <v>222</v>
      </c>
      <c r="E134" s="231" t="s">
        <v>842</v>
      </c>
      <c r="F134" s="232" t="s">
        <v>843</v>
      </c>
      <c r="G134" s="232"/>
      <c r="H134" s="232"/>
      <c r="I134" s="232"/>
      <c r="J134" s="233" t="s">
        <v>798</v>
      </c>
      <c r="K134" s="234">
        <v>4</v>
      </c>
      <c r="L134" s="235">
        <v>0</v>
      </c>
      <c r="M134" s="236"/>
      <c r="N134" s="237">
        <f>ROUND(L134*K134,1)</f>
        <v>0</v>
      </c>
      <c r="O134" s="224"/>
      <c r="P134" s="224"/>
      <c r="Q134" s="224"/>
      <c r="R134" s="46"/>
      <c r="T134" s="225" t="s">
        <v>22</v>
      </c>
      <c r="U134" s="54" t="s">
        <v>45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297</v>
      </c>
      <c r="AT134" s="20" t="s">
        <v>222</v>
      </c>
      <c r="AU134" s="20" t="s">
        <v>38</v>
      </c>
      <c r="AY134" s="20" t="s">
        <v>169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38</v>
      </c>
      <c r="BK134" s="140">
        <f>ROUND(L134*K134,1)</f>
        <v>0</v>
      </c>
      <c r="BL134" s="20" t="s">
        <v>234</v>
      </c>
      <c r="BM134" s="20" t="s">
        <v>844</v>
      </c>
    </row>
    <row r="135" s="1" customFormat="1" ht="51" customHeight="1">
      <c r="B135" s="44"/>
      <c r="C135" s="230" t="s">
        <v>242</v>
      </c>
      <c r="D135" s="230" t="s">
        <v>222</v>
      </c>
      <c r="E135" s="231" t="s">
        <v>845</v>
      </c>
      <c r="F135" s="232" t="s">
        <v>846</v>
      </c>
      <c r="G135" s="232"/>
      <c r="H135" s="232"/>
      <c r="I135" s="232"/>
      <c r="J135" s="233" t="s">
        <v>798</v>
      </c>
      <c r="K135" s="234">
        <v>2</v>
      </c>
      <c r="L135" s="235">
        <v>0</v>
      </c>
      <c r="M135" s="236"/>
      <c r="N135" s="237">
        <f>ROUND(L135*K135,1)</f>
        <v>0</v>
      </c>
      <c r="O135" s="224"/>
      <c r="P135" s="224"/>
      <c r="Q135" s="224"/>
      <c r="R135" s="46"/>
      <c r="T135" s="225" t="s">
        <v>22</v>
      </c>
      <c r="U135" s="54" t="s">
        <v>45</v>
      </c>
      <c r="V135" s="45"/>
      <c r="W135" s="226">
        <f>V135*K135</f>
        <v>0</v>
      </c>
      <c r="X135" s="226">
        <v>0</v>
      </c>
      <c r="Y135" s="226">
        <f>X135*K135</f>
        <v>0</v>
      </c>
      <c r="Z135" s="226">
        <v>0</v>
      </c>
      <c r="AA135" s="227">
        <f>Z135*K135</f>
        <v>0</v>
      </c>
      <c r="AR135" s="20" t="s">
        <v>297</v>
      </c>
      <c r="AT135" s="20" t="s">
        <v>222</v>
      </c>
      <c r="AU135" s="20" t="s">
        <v>38</v>
      </c>
      <c r="AY135" s="20" t="s">
        <v>169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38</v>
      </c>
      <c r="BK135" s="140">
        <f>ROUND(L135*K135,1)</f>
        <v>0</v>
      </c>
      <c r="BL135" s="20" t="s">
        <v>234</v>
      </c>
      <c r="BM135" s="20" t="s">
        <v>847</v>
      </c>
    </row>
    <row r="136" s="1" customFormat="1" ht="16.5" customHeight="1">
      <c r="B136" s="44"/>
      <c r="C136" s="230" t="s">
        <v>246</v>
      </c>
      <c r="D136" s="230" t="s">
        <v>222</v>
      </c>
      <c r="E136" s="231" t="s">
        <v>848</v>
      </c>
      <c r="F136" s="232" t="s">
        <v>849</v>
      </c>
      <c r="G136" s="232"/>
      <c r="H136" s="232"/>
      <c r="I136" s="232"/>
      <c r="J136" s="233" t="s">
        <v>798</v>
      </c>
      <c r="K136" s="234">
        <v>4</v>
      </c>
      <c r="L136" s="235">
        <v>0</v>
      </c>
      <c r="M136" s="236"/>
      <c r="N136" s="237">
        <f>ROUND(L136*K136,1)</f>
        <v>0</v>
      </c>
      <c r="O136" s="224"/>
      <c r="P136" s="224"/>
      <c r="Q136" s="224"/>
      <c r="R136" s="46"/>
      <c r="T136" s="225" t="s">
        <v>22</v>
      </c>
      <c r="U136" s="54" t="s">
        <v>45</v>
      </c>
      <c r="V136" s="45"/>
      <c r="W136" s="226">
        <f>V136*K136</f>
        <v>0</v>
      </c>
      <c r="X136" s="226">
        <v>0</v>
      </c>
      <c r="Y136" s="226">
        <f>X136*K136</f>
        <v>0</v>
      </c>
      <c r="Z136" s="226">
        <v>0</v>
      </c>
      <c r="AA136" s="227">
        <f>Z136*K136</f>
        <v>0</v>
      </c>
      <c r="AR136" s="20" t="s">
        <v>297</v>
      </c>
      <c r="AT136" s="20" t="s">
        <v>222</v>
      </c>
      <c r="AU136" s="20" t="s">
        <v>38</v>
      </c>
      <c r="AY136" s="20" t="s">
        <v>169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38</v>
      </c>
      <c r="BK136" s="140">
        <f>ROUND(L136*K136,1)</f>
        <v>0</v>
      </c>
      <c r="BL136" s="20" t="s">
        <v>234</v>
      </c>
      <c r="BM136" s="20" t="s">
        <v>850</v>
      </c>
    </row>
    <row r="137" s="1" customFormat="1" ht="16.5" customHeight="1">
      <c r="B137" s="44"/>
      <c r="C137" s="230" t="s">
        <v>250</v>
      </c>
      <c r="D137" s="230" t="s">
        <v>222</v>
      </c>
      <c r="E137" s="231" t="s">
        <v>851</v>
      </c>
      <c r="F137" s="232" t="s">
        <v>852</v>
      </c>
      <c r="G137" s="232"/>
      <c r="H137" s="232"/>
      <c r="I137" s="232"/>
      <c r="J137" s="233" t="s">
        <v>798</v>
      </c>
      <c r="K137" s="234">
        <v>4</v>
      </c>
      <c r="L137" s="235">
        <v>0</v>
      </c>
      <c r="M137" s="236"/>
      <c r="N137" s="237">
        <f>ROUND(L137*K137,1)</f>
        <v>0</v>
      </c>
      <c r="O137" s="224"/>
      <c r="P137" s="224"/>
      <c r="Q137" s="224"/>
      <c r="R137" s="46"/>
      <c r="T137" s="225" t="s">
        <v>22</v>
      </c>
      <c r="U137" s="54" t="s">
        <v>45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</v>
      </c>
      <c r="AA137" s="227">
        <f>Z137*K137</f>
        <v>0</v>
      </c>
      <c r="AR137" s="20" t="s">
        <v>297</v>
      </c>
      <c r="AT137" s="20" t="s">
        <v>222</v>
      </c>
      <c r="AU137" s="20" t="s">
        <v>38</v>
      </c>
      <c r="AY137" s="20" t="s">
        <v>169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38</v>
      </c>
      <c r="BK137" s="140">
        <f>ROUND(L137*K137,1)</f>
        <v>0</v>
      </c>
      <c r="BL137" s="20" t="s">
        <v>234</v>
      </c>
      <c r="BM137" s="20" t="s">
        <v>853</v>
      </c>
    </row>
    <row r="138" s="1" customFormat="1" ht="16.5" customHeight="1">
      <c r="B138" s="44"/>
      <c r="C138" s="230" t="s">
        <v>10</v>
      </c>
      <c r="D138" s="230" t="s">
        <v>222</v>
      </c>
      <c r="E138" s="231" t="s">
        <v>854</v>
      </c>
      <c r="F138" s="232" t="s">
        <v>855</v>
      </c>
      <c r="G138" s="232"/>
      <c r="H138" s="232"/>
      <c r="I138" s="232"/>
      <c r="J138" s="233" t="s">
        <v>798</v>
      </c>
      <c r="K138" s="234">
        <v>4</v>
      </c>
      <c r="L138" s="235">
        <v>0</v>
      </c>
      <c r="M138" s="236"/>
      <c r="N138" s="237">
        <f>ROUND(L138*K138,1)</f>
        <v>0</v>
      </c>
      <c r="O138" s="224"/>
      <c r="P138" s="224"/>
      <c r="Q138" s="224"/>
      <c r="R138" s="46"/>
      <c r="T138" s="225" t="s">
        <v>22</v>
      </c>
      <c r="U138" s="54" t="s">
        <v>45</v>
      </c>
      <c r="V138" s="45"/>
      <c r="W138" s="226">
        <f>V138*K138</f>
        <v>0</v>
      </c>
      <c r="X138" s="226">
        <v>0</v>
      </c>
      <c r="Y138" s="226">
        <f>X138*K138</f>
        <v>0</v>
      </c>
      <c r="Z138" s="226">
        <v>0</v>
      </c>
      <c r="AA138" s="227">
        <f>Z138*K138</f>
        <v>0</v>
      </c>
      <c r="AR138" s="20" t="s">
        <v>297</v>
      </c>
      <c r="AT138" s="20" t="s">
        <v>222</v>
      </c>
      <c r="AU138" s="20" t="s">
        <v>38</v>
      </c>
      <c r="AY138" s="20" t="s">
        <v>169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38</v>
      </c>
      <c r="BK138" s="140">
        <f>ROUND(L138*K138,1)</f>
        <v>0</v>
      </c>
      <c r="BL138" s="20" t="s">
        <v>234</v>
      </c>
      <c r="BM138" s="20" t="s">
        <v>856</v>
      </c>
    </row>
    <row r="139" s="1" customFormat="1" ht="25.5" customHeight="1">
      <c r="B139" s="44"/>
      <c r="C139" s="217" t="s">
        <v>257</v>
      </c>
      <c r="D139" s="217" t="s">
        <v>170</v>
      </c>
      <c r="E139" s="218" t="s">
        <v>857</v>
      </c>
      <c r="F139" s="219" t="s">
        <v>858</v>
      </c>
      <c r="G139" s="219"/>
      <c r="H139" s="219"/>
      <c r="I139" s="219"/>
      <c r="J139" s="220" t="s">
        <v>425</v>
      </c>
      <c r="K139" s="240">
        <v>0</v>
      </c>
      <c r="L139" s="222">
        <v>0</v>
      </c>
      <c r="M139" s="223"/>
      <c r="N139" s="224">
        <f>ROUND(L139*K139,1)</f>
        <v>0</v>
      </c>
      <c r="O139" s="224"/>
      <c r="P139" s="224"/>
      <c r="Q139" s="224"/>
      <c r="R139" s="46"/>
      <c r="T139" s="225" t="s">
        <v>22</v>
      </c>
      <c r="U139" s="54" t="s">
        <v>45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</v>
      </c>
      <c r="AA139" s="227">
        <f>Z139*K139</f>
        <v>0</v>
      </c>
      <c r="AR139" s="20" t="s">
        <v>234</v>
      </c>
      <c r="AT139" s="20" t="s">
        <v>170</v>
      </c>
      <c r="AU139" s="20" t="s">
        <v>38</v>
      </c>
      <c r="AY139" s="20" t="s">
        <v>169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38</v>
      </c>
      <c r="BK139" s="140">
        <f>ROUND(L139*K139,1)</f>
        <v>0</v>
      </c>
      <c r="BL139" s="20" t="s">
        <v>234</v>
      </c>
      <c r="BM139" s="20" t="s">
        <v>859</v>
      </c>
    </row>
    <row r="140" s="1" customFormat="1" ht="49.92" customHeight="1">
      <c r="B140" s="44"/>
      <c r="C140" s="45"/>
      <c r="D140" s="205" t="s">
        <v>555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238">
        <f>BK140</f>
        <v>0</v>
      </c>
      <c r="O140" s="239"/>
      <c r="P140" s="239"/>
      <c r="Q140" s="239"/>
      <c r="R140" s="46"/>
      <c r="T140" s="191"/>
      <c r="U140" s="70"/>
      <c r="V140" s="70"/>
      <c r="W140" s="70"/>
      <c r="X140" s="70"/>
      <c r="Y140" s="70"/>
      <c r="Z140" s="70"/>
      <c r="AA140" s="72"/>
      <c r="AT140" s="20" t="s">
        <v>79</v>
      </c>
      <c r="AU140" s="20" t="s">
        <v>80</v>
      </c>
      <c r="AY140" s="20" t="s">
        <v>556</v>
      </c>
      <c r="BK140" s="140">
        <v>0</v>
      </c>
    </row>
    <row r="141" s="1" customFormat="1" ht="6.96" customHeight="1">
      <c r="B141" s="73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5"/>
    </row>
  </sheetData>
  <sheetProtection sheet="1" formatColumns="0" formatRows="0" objects="1" scenarios="1" spinCount="10" saltValue="gLIYf4TGNOmCISe9GCF1zN6AW2k4TizQ/VQjMBLpb4vR2YOiIHqFKp152udd0w8/ombnwGqIWq+ZSB/auTV2fg==" hashValue="5ClMQXnJXyUrLWzx9ezw00F7h+KQtmtOJURi9s4MCDzBJ2gmsu0OLNotyqDFK/ibGUzZRxreb0+EbsScgASRzA==" algorithmName="SHA-512" password="CC35"/>
  <mergeCells count="13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N116:Q116"/>
    <mergeCell ref="N117:Q117"/>
    <mergeCell ref="N140:Q140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1"/>
      <c r="B1" s="11"/>
      <c r="C1" s="11"/>
      <c r="D1" s="12" t="s">
        <v>1</v>
      </c>
      <c r="E1" s="11"/>
      <c r="F1" s="13" t="s">
        <v>113</v>
      </c>
      <c r="G1" s="13"/>
      <c r="H1" s="152" t="s">
        <v>114</v>
      </c>
      <c r="I1" s="152"/>
      <c r="J1" s="152"/>
      <c r="K1" s="152"/>
      <c r="L1" s="13" t="s">
        <v>115</v>
      </c>
      <c r="M1" s="11"/>
      <c r="N1" s="11"/>
      <c r="O1" s="12" t="s">
        <v>116</v>
      </c>
      <c r="P1" s="11"/>
      <c r="Q1" s="11"/>
      <c r="R1" s="11"/>
      <c r="S1" s="13" t="s">
        <v>117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103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118</v>
      </c>
    </row>
    <row r="4" ht="36.96" customHeight="1">
      <c r="B4" s="24"/>
      <c r="C4" s="25" t="s">
        <v>119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ht="6.96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ht="25.44" customHeight="1">
      <c r="B6" s="24"/>
      <c r="C6" s="29"/>
      <c r="D6" s="36" t="s">
        <v>19</v>
      </c>
      <c r="E6" s="29"/>
      <c r="F6" s="153" t="str">
        <f>'Rekapitulace stavby'!K6</f>
        <v>Rekonstrukce skladu cibule, k.ú. Bartošovice, p.č. 2348/1 a 2349/1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="1" customFormat="1" ht="32.88" customHeight="1">
      <c r="B7" s="44"/>
      <c r="C7" s="45"/>
      <c r="D7" s="33" t="s">
        <v>120</v>
      </c>
      <c r="E7" s="45"/>
      <c r="F7" s="34" t="s">
        <v>860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="1" customFormat="1" ht="14.4" customHeight="1">
      <c r="B9" s="44"/>
      <c r="C9" s="45"/>
      <c r="D9" s="36" t="s">
        <v>24</v>
      </c>
      <c r="E9" s="45"/>
      <c r="F9" s="31" t="s">
        <v>25</v>
      </c>
      <c r="G9" s="45"/>
      <c r="H9" s="45"/>
      <c r="I9" s="45"/>
      <c r="J9" s="45"/>
      <c r="K9" s="45"/>
      <c r="L9" s="45"/>
      <c r="M9" s="36" t="s">
        <v>26</v>
      </c>
      <c r="N9" s="45"/>
      <c r="O9" s="154" t="str">
        <f>'Rekapitulace stavby'!AN8</f>
        <v>17. 5. 2018</v>
      </c>
      <c r="P9" s="88"/>
      <c r="Q9" s="45"/>
      <c r="R9" s="46"/>
    </row>
    <row r="10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="1" customFormat="1" ht="14.4" customHeight="1">
      <c r="B11" s="44"/>
      <c r="C11" s="45"/>
      <c r="D11" s="36" t="s">
        <v>28</v>
      </c>
      <c r="E11" s="45"/>
      <c r="F11" s="45"/>
      <c r="G11" s="45"/>
      <c r="H11" s="45"/>
      <c r="I11" s="45"/>
      <c r="J11" s="45"/>
      <c r="K11" s="45"/>
      <c r="L11" s="45"/>
      <c r="M11" s="36" t="s">
        <v>29</v>
      </c>
      <c r="N11" s="45"/>
      <c r="O11" s="31" t="s">
        <v>22</v>
      </c>
      <c r="P11" s="31"/>
      <c r="Q11" s="45"/>
      <c r="R11" s="46"/>
    </row>
    <row r="12" s="1" customFormat="1" ht="18" customHeight="1">
      <c r="B12" s="44"/>
      <c r="C12" s="45"/>
      <c r="D12" s="45"/>
      <c r="E12" s="31" t="s">
        <v>30</v>
      </c>
      <c r="F12" s="45"/>
      <c r="G12" s="45"/>
      <c r="H12" s="45"/>
      <c r="I12" s="45"/>
      <c r="J12" s="45"/>
      <c r="K12" s="45"/>
      <c r="L12" s="45"/>
      <c r="M12" s="36" t="s">
        <v>31</v>
      </c>
      <c r="N12" s="45"/>
      <c r="O12" s="31" t="s">
        <v>22</v>
      </c>
      <c r="P12" s="31"/>
      <c r="Q12" s="45"/>
      <c r="R12" s="46"/>
    </row>
    <row r="13" s="1" customFormat="1" ht="6.96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="1" customFormat="1" ht="14.4" customHeight="1">
      <c r="B14" s="44"/>
      <c r="C14" s="45"/>
      <c r="D14" s="36" t="s">
        <v>32</v>
      </c>
      <c r="E14" s="45"/>
      <c r="F14" s="45"/>
      <c r="G14" s="45"/>
      <c r="H14" s="45"/>
      <c r="I14" s="45"/>
      <c r="J14" s="45"/>
      <c r="K14" s="45"/>
      <c r="L14" s="45"/>
      <c r="M14" s="36" t="s">
        <v>29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55"/>
      <c r="G15" s="155"/>
      <c r="H15" s="155"/>
      <c r="I15" s="155"/>
      <c r="J15" s="155"/>
      <c r="K15" s="155"/>
      <c r="L15" s="155"/>
      <c r="M15" s="36" t="s">
        <v>31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="1" customFormat="1" ht="14.4" customHeight="1">
      <c r="B17" s="44"/>
      <c r="C17" s="45"/>
      <c r="D17" s="36" t="s">
        <v>34</v>
      </c>
      <c r="E17" s="45"/>
      <c r="F17" s="45"/>
      <c r="G17" s="45"/>
      <c r="H17" s="45"/>
      <c r="I17" s="45"/>
      <c r="J17" s="45"/>
      <c r="K17" s="45"/>
      <c r="L17" s="45"/>
      <c r="M17" s="36" t="s">
        <v>29</v>
      </c>
      <c r="N17" s="45"/>
      <c r="O17" s="31" t="s">
        <v>35</v>
      </c>
      <c r="P17" s="31"/>
      <c r="Q17" s="45"/>
      <c r="R17" s="46"/>
    </row>
    <row r="18" s="1" customFormat="1" ht="18" customHeight="1">
      <c r="B18" s="44"/>
      <c r="C18" s="45"/>
      <c r="D18" s="45"/>
      <c r="E18" s="31" t="s">
        <v>36</v>
      </c>
      <c r="F18" s="45"/>
      <c r="G18" s="45"/>
      <c r="H18" s="45"/>
      <c r="I18" s="45"/>
      <c r="J18" s="45"/>
      <c r="K18" s="45"/>
      <c r="L18" s="45"/>
      <c r="M18" s="36" t="s">
        <v>31</v>
      </c>
      <c r="N18" s="45"/>
      <c r="O18" s="31" t="s">
        <v>22</v>
      </c>
      <c r="P18" s="31"/>
      <c r="Q18" s="45"/>
      <c r="R18" s="46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="1" customFormat="1" ht="14.4" customHeight="1">
      <c r="B20" s="44"/>
      <c r="C20" s="45"/>
      <c r="D20" s="36" t="s">
        <v>39</v>
      </c>
      <c r="E20" s="45"/>
      <c r="F20" s="45"/>
      <c r="G20" s="45"/>
      <c r="H20" s="45"/>
      <c r="I20" s="45"/>
      <c r="J20" s="45"/>
      <c r="K20" s="45"/>
      <c r="L20" s="45"/>
      <c r="M20" s="36" t="s">
        <v>29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31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="1" customFormat="1" ht="14.4" customHeight="1">
      <c r="B23" s="44"/>
      <c r="C23" s="45"/>
      <c r="D23" s="36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="1" customFormat="1" ht="6.96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="1" customFormat="1" ht="14.4" customHeight="1">
      <c r="B27" s="44"/>
      <c r="C27" s="45"/>
      <c r="D27" s="156" t="s">
        <v>122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="1" customFormat="1" ht="14.4" customHeight="1">
      <c r="B28" s="44"/>
      <c r="C28" s="45"/>
      <c r="D28" s="42" t="s">
        <v>107</v>
      </c>
      <c r="E28" s="45"/>
      <c r="F28" s="45"/>
      <c r="G28" s="45"/>
      <c r="H28" s="45"/>
      <c r="I28" s="45"/>
      <c r="J28" s="45"/>
      <c r="K28" s="45"/>
      <c r="L28" s="45"/>
      <c r="M28" s="43">
        <f>N94</f>
        <v>0</v>
      </c>
      <c r="N28" s="43"/>
      <c r="O28" s="43"/>
      <c r="P28" s="43"/>
      <c r="Q28" s="45"/>
      <c r="R28" s="46"/>
    </row>
    <row r="29" s="1" customFormat="1" ht="6.9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="1" customFormat="1" ht="25.44" customHeight="1">
      <c r="B30" s="44"/>
      <c r="C30" s="45"/>
      <c r="D30" s="157" t="s">
        <v>43</v>
      </c>
      <c r="E30" s="45"/>
      <c r="F30" s="45"/>
      <c r="G30" s="45"/>
      <c r="H30" s="45"/>
      <c r="I30" s="45"/>
      <c r="J30" s="45"/>
      <c r="K30" s="45"/>
      <c r="L30" s="45"/>
      <c r="M30" s="158">
        <f>ROUND(M27+M28,0)</f>
        <v>0</v>
      </c>
      <c r="N30" s="45"/>
      <c r="O30" s="45"/>
      <c r="P30" s="45"/>
      <c r="Q30" s="45"/>
      <c r="R30" s="46"/>
    </row>
    <row r="31" s="1" customFormat="1" ht="6.96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="1" customFormat="1" ht="14.4" customHeight="1">
      <c r="B32" s="44"/>
      <c r="C32" s="45"/>
      <c r="D32" s="52" t="s">
        <v>44</v>
      </c>
      <c r="E32" s="52" t="s">
        <v>45</v>
      </c>
      <c r="F32" s="53">
        <v>0.20999999999999999</v>
      </c>
      <c r="G32" s="159" t="s">
        <v>46</v>
      </c>
      <c r="H32" s="160">
        <f>(SUM(BE94:BE101)+SUM(BE119:BE134))</f>
        <v>0</v>
      </c>
      <c r="I32" s="45"/>
      <c r="J32" s="45"/>
      <c r="K32" s="45"/>
      <c r="L32" s="45"/>
      <c r="M32" s="160">
        <f>ROUND((SUM(BE94:BE101)+SUM(BE119:BE134)), 0)*F32</f>
        <v>0</v>
      </c>
      <c r="N32" s="45"/>
      <c r="O32" s="45"/>
      <c r="P32" s="45"/>
      <c r="Q32" s="45"/>
      <c r="R32" s="46"/>
    </row>
    <row r="33" s="1" customFormat="1" ht="14.4" customHeight="1">
      <c r="B33" s="44"/>
      <c r="C33" s="45"/>
      <c r="D33" s="45"/>
      <c r="E33" s="52" t="s">
        <v>47</v>
      </c>
      <c r="F33" s="53">
        <v>0.14999999999999999</v>
      </c>
      <c r="G33" s="159" t="s">
        <v>46</v>
      </c>
      <c r="H33" s="160">
        <f>(SUM(BF94:BF101)+SUM(BF119:BF134))</f>
        <v>0</v>
      </c>
      <c r="I33" s="45"/>
      <c r="J33" s="45"/>
      <c r="K33" s="45"/>
      <c r="L33" s="45"/>
      <c r="M33" s="160">
        <f>ROUND((SUM(BF94:BF101)+SUM(BF119:BF134)), 0)*F33</f>
        <v>0</v>
      </c>
      <c r="N33" s="45"/>
      <c r="O33" s="45"/>
      <c r="P33" s="45"/>
      <c r="Q33" s="45"/>
      <c r="R33" s="46"/>
    </row>
    <row r="34" hidden="1" s="1" customFormat="1" ht="14.4" customHeight="1">
      <c r="B34" s="44"/>
      <c r="C34" s="45"/>
      <c r="D34" s="45"/>
      <c r="E34" s="52" t="s">
        <v>48</v>
      </c>
      <c r="F34" s="53">
        <v>0.20999999999999999</v>
      </c>
      <c r="G34" s="159" t="s">
        <v>46</v>
      </c>
      <c r="H34" s="160">
        <f>(SUM(BG94:BG101)+SUM(BG119:BG134))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hidden="1" s="1" customFormat="1" ht="14.4" customHeight="1">
      <c r="B35" s="44"/>
      <c r="C35" s="45"/>
      <c r="D35" s="45"/>
      <c r="E35" s="52" t="s">
        <v>49</v>
      </c>
      <c r="F35" s="53">
        <v>0.14999999999999999</v>
      </c>
      <c r="G35" s="159" t="s">
        <v>46</v>
      </c>
      <c r="H35" s="160">
        <f>(SUM(BH94:BH101)+SUM(BH119:BH134))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hidden="1" s="1" customFormat="1" ht="14.4" customHeight="1">
      <c r="B36" s="44"/>
      <c r="C36" s="45"/>
      <c r="D36" s="45"/>
      <c r="E36" s="52" t="s">
        <v>50</v>
      </c>
      <c r="F36" s="53">
        <v>0</v>
      </c>
      <c r="G36" s="159" t="s">
        <v>46</v>
      </c>
      <c r="H36" s="160">
        <f>(SUM(BI94:BI101)+SUM(BI119:BI134))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="1" customFormat="1" ht="6.96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="1" customFormat="1" ht="25.44" customHeight="1">
      <c r="B38" s="44"/>
      <c r="C38" s="149"/>
      <c r="D38" s="161" t="s">
        <v>51</v>
      </c>
      <c r="E38" s="101"/>
      <c r="F38" s="101"/>
      <c r="G38" s="162" t="s">
        <v>52</v>
      </c>
      <c r="H38" s="163" t="s">
        <v>53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="1" customFormat="1">
      <c r="B50" s="44"/>
      <c r="C50" s="45"/>
      <c r="D50" s="64" t="s">
        <v>54</v>
      </c>
      <c r="E50" s="65"/>
      <c r="F50" s="65"/>
      <c r="G50" s="65"/>
      <c r="H50" s="66"/>
      <c r="I50" s="45"/>
      <c r="J50" s="64" t="s">
        <v>55</v>
      </c>
      <c r="K50" s="65"/>
      <c r="L50" s="65"/>
      <c r="M50" s="65"/>
      <c r="N50" s="65"/>
      <c r="O50" s="65"/>
      <c r="P50" s="66"/>
      <c r="Q50" s="45"/>
      <c r="R50" s="46"/>
    </row>
    <row r="51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="1" customFormat="1">
      <c r="B59" s="44"/>
      <c r="C59" s="45"/>
      <c r="D59" s="69" t="s">
        <v>56</v>
      </c>
      <c r="E59" s="70"/>
      <c r="F59" s="70"/>
      <c r="G59" s="71" t="s">
        <v>57</v>
      </c>
      <c r="H59" s="72"/>
      <c r="I59" s="45"/>
      <c r="J59" s="69" t="s">
        <v>56</v>
      </c>
      <c r="K59" s="70"/>
      <c r="L59" s="70"/>
      <c r="M59" s="70"/>
      <c r="N59" s="71" t="s">
        <v>57</v>
      </c>
      <c r="O59" s="70"/>
      <c r="P59" s="72"/>
      <c r="Q59" s="45"/>
      <c r="R59" s="46"/>
    </row>
    <row r="60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="1" customFormat="1">
      <c r="B61" s="44"/>
      <c r="C61" s="45"/>
      <c r="D61" s="64" t="s">
        <v>58</v>
      </c>
      <c r="E61" s="65"/>
      <c r="F61" s="65"/>
      <c r="G61" s="65"/>
      <c r="H61" s="66"/>
      <c r="I61" s="45"/>
      <c r="J61" s="64" t="s">
        <v>59</v>
      </c>
      <c r="K61" s="65"/>
      <c r="L61" s="65"/>
      <c r="M61" s="65"/>
      <c r="N61" s="65"/>
      <c r="O61" s="65"/>
      <c r="P61" s="66"/>
      <c r="Q61" s="45"/>
      <c r="R61" s="46"/>
    </row>
    <row r="62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="1" customFormat="1">
      <c r="B70" s="44"/>
      <c r="C70" s="45"/>
      <c r="D70" s="69" t="s">
        <v>56</v>
      </c>
      <c r="E70" s="70"/>
      <c r="F70" s="70"/>
      <c r="G70" s="71" t="s">
        <v>57</v>
      </c>
      <c r="H70" s="72"/>
      <c r="I70" s="45"/>
      <c r="J70" s="69" t="s">
        <v>56</v>
      </c>
      <c r="K70" s="70"/>
      <c r="L70" s="70"/>
      <c r="M70" s="70"/>
      <c r="N70" s="71" t="s">
        <v>57</v>
      </c>
      <c r="O70" s="70"/>
      <c r="P70" s="72"/>
      <c r="Q70" s="45"/>
      <c r="R70" s="46"/>
    </row>
    <row r="71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="1" customFormat="1" ht="6.96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="1" customFormat="1" ht="36.96" customHeight="1">
      <c r="B76" s="44"/>
      <c r="C76" s="25" t="s">
        <v>123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="1" customFormat="1" ht="6.96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="1" customFormat="1" ht="30" customHeight="1">
      <c r="B78" s="44"/>
      <c r="C78" s="36" t="s">
        <v>19</v>
      </c>
      <c r="D78" s="45"/>
      <c r="E78" s="45"/>
      <c r="F78" s="153" t="str">
        <f>F6</f>
        <v>Rekonstrukce skladu cibule, k.ú. Bartošovice, p.č. 2348/1 a 2349/1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="1" customFormat="1" ht="36.96" customHeight="1">
      <c r="B79" s="44"/>
      <c r="C79" s="83" t="s">
        <v>120</v>
      </c>
      <c r="D79" s="45"/>
      <c r="E79" s="45"/>
      <c r="F79" s="85" t="str">
        <f>F7</f>
        <v>07 - Zpevněné plochy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="1" customFormat="1" ht="6.96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="1" customFormat="1" ht="18" customHeight="1">
      <c r="B81" s="44"/>
      <c r="C81" s="36" t="s">
        <v>24</v>
      </c>
      <c r="D81" s="45"/>
      <c r="E81" s="45"/>
      <c r="F81" s="31" t="str">
        <f>F9</f>
        <v xml:space="preserve"> </v>
      </c>
      <c r="G81" s="45"/>
      <c r="H81" s="45"/>
      <c r="I81" s="45"/>
      <c r="J81" s="45"/>
      <c r="K81" s="36" t="s">
        <v>26</v>
      </c>
      <c r="L81" s="45"/>
      <c r="M81" s="88" t="str">
        <f>IF(O9="","",O9)</f>
        <v>17. 5. 2018</v>
      </c>
      <c r="N81" s="88"/>
      <c r="O81" s="88"/>
      <c r="P81" s="88"/>
      <c r="Q81" s="45"/>
      <c r="R81" s="46"/>
      <c r="T81" s="169"/>
      <c r="U81" s="169"/>
    </row>
    <row r="82" s="1" customFormat="1" ht="6.96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="1" customFormat="1">
      <c r="B83" s="44"/>
      <c r="C83" s="36" t="s">
        <v>28</v>
      </c>
      <c r="D83" s="45"/>
      <c r="E83" s="45"/>
      <c r="F83" s="31" t="str">
        <f>E12</f>
        <v>Ing. Petr Klečka</v>
      </c>
      <c r="G83" s="45"/>
      <c r="H83" s="45"/>
      <c r="I83" s="45"/>
      <c r="J83" s="45"/>
      <c r="K83" s="36" t="s">
        <v>34</v>
      </c>
      <c r="L83" s="45"/>
      <c r="M83" s="31" t="str">
        <f>E18</f>
        <v>PROJECT WORK,s.r.o.</v>
      </c>
      <c r="N83" s="31"/>
      <c r="O83" s="31"/>
      <c r="P83" s="31"/>
      <c r="Q83" s="31"/>
      <c r="R83" s="46"/>
      <c r="T83" s="169"/>
      <c r="U83" s="169"/>
    </row>
    <row r="84" s="1" customFormat="1" ht="14.4" customHeight="1">
      <c r="B84" s="44"/>
      <c r="C84" s="36" t="s">
        <v>32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39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="1" customFormat="1" ht="10.32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="1" customFormat="1" ht="29.28" customHeight="1">
      <c r="B86" s="44"/>
      <c r="C86" s="170" t="s">
        <v>124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125</v>
      </c>
      <c r="O86" s="149"/>
      <c r="P86" s="149"/>
      <c r="Q86" s="149"/>
      <c r="R86" s="46"/>
      <c r="T86" s="169"/>
      <c r="U86" s="169"/>
    </row>
    <row r="87" s="1" customFormat="1" ht="10.32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="1" customFormat="1" ht="29.28" customHeight="1">
      <c r="B88" s="44"/>
      <c r="C88" s="171" t="s">
        <v>126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N119</f>
        <v>0</v>
      </c>
      <c r="O88" s="172"/>
      <c r="P88" s="172"/>
      <c r="Q88" s="172"/>
      <c r="R88" s="46"/>
      <c r="T88" s="169"/>
      <c r="U88" s="169"/>
      <c r="AU88" s="20" t="s">
        <v>127</v>
      </c>
    </row>
    <row r="89" s="6" customFormat="1" ht="24.96" customHeight="1">
      <c r="B89" s="173"/>
      <c r="C89" s="174"/>
      <c r="D89" s="175" t="s">
        <v>861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N120</f>
        <v>0</v>
      </c>
      <c r="O89" s="174"/>
      <c r="P89" s="174"/>
      <c r="Q89" s="174"/>
      <c r="R89" s="177"/>
      <c r="T89" s="178"/>
      <c r="U89" s="178"/>
    </row>
    <row r="90" s="6" customFormat="1" ht="24.96" customHeight="1">
      <c r="B90" s="173"/>
      <c r="C90" s="174"/>
      <c r="D90" s="175" t="s">
        <v>862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6">
        <f>N122</f>
        <v>0</v>
      </c>
      <c r="O90" s="174"/>
      <c r="P90" s="174"/>
      <c r="Q90" s="174"/>
      <c r="R90" s="177"/>
      <c r="T90" s="178"/>
      <c r="U90" s="178"/>
    </row>
    <row r="91" s="6" customFormat="1" ht="24.96" customHeight="1">
      <c r="B91" s="173"/>
      <c r="C91" s="174"/>
      <c r="D91" s="175" t="s">
        <v>561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6">
        <f>N129</f>
        <v>0</v>
      </c>
      <c r="O91" s="174"/>
      <c r="P91" s="174"/>
      <c r="Q91" s="174"/>
      <c r="R91" s="177"/>
      <c r="T91" s="178"/>
      <c r="U91" s="178"/>
    </row>
    <row r="92" s="6" customFormat="1" ht="24.96" customHeight="1">
      <c r="B92" s="173"/>
      <c r="C92" s="174"/>
      <c r="D92" s="175" t="s">
        <v>562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6">
        <f>N133</f>
        <v>0</v>
      </c>
      <c r="O92" s="174"/>
      <c r="P92" s="174"/>
      <c r="Q92" s="174"/>
      <c r="R92" s="177"/>
      <c r="T92" s="178"/>
      <c r="U92" s="178"/>
    </row>
    <row r="93" s="1" customFormat="1" ht="21.84" customHeight="1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  <c r="T93" s="169"/>
      <c r="U93" s="169"/>
    </row>
    <row r="94" s="1" customFormat="1" ht="29.28" customHeight="1">
      <c r="B94" s="44"/>
      <c r="C94" s="171" t="s">
        <v>146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172">
        <f>ROUND(N95+N96+N97+N98+N99+N100,0)</f>
        <v>0</v>
      </c>
      <c r="O94" s="183"/>
      <c r="P94" s="183"/>
      <c r="Q94" s="183"/>
      <c r="R94" s="46"/>
      <c r="T94" s="184"/>
      <c r="U94" s="185" t="s">
        <v>44</v>
      </c>
    </row>
    <row r="95" s="1" customFormat="1" ht="18" customHeight="1">
      <c r="B95" s="44"/>
      <c r="C95" s="45"/>
      <c r="D95" s="141" t="s">
        <v>147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ROUND(N88*T95,0)</f>
        <v>0</v>
      </c>
      <c r="O95" s="136"/>
      <c r="P95" s="136"/>
      <c r="Q95" s="136"/>
      <c r="R95" s="46"/>
      <c r="S95" s="186"/>
      <c r="T95" s="187"/>
      <c r="U95" s="188" t="s">
        <v>45</v>
      </c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9" t="s">
        <v>148</v>
      </c>
      <c r="AZ95" s="186"/>
      <c r="BA95" s="186"/>
      <c r="BB95" s="186"/>
      <c r="BC95" s="186"/>
      <c r="BD95" s="186"/>
      <c r="BE95" s="190">
        <f>IF(U95="základní",N95,0)</f>
        <v>0</v>
      </c>
      <c r="BF95" s="190">
        <f>IF(U95="snížená",N95,0)</f>
        <v>0</v>
      </c>
      <c r="BG95" s="190">
        <f>IF(U95="zákl. přenesená",N95,0)</f>
        <v>0</v>
      </c>
      <c r="BH95" s="190">
        <f>IF(U95="sníž. přenesená",N95,0)</f>
        <v>0</v>
      </c>
      <c r="BI95" s="190">
        <f>IF(U95="nulová",N95,0)</f>
        <v>0</v>
      </c>
      <c r="BJ95" s="189" t="s">
        <v>38</v>
      </c>
      <c r="BK95" s="186"/>
      <c r="BL95" s="186"/>
      <c r="BM95" s="186"/>
    </row>
    <row r="96" s="1" customFormat="1" ht="18" customHeight="1">
      <c r="B96" s="44"/>
      <c r="C96" s="45"/>
      <c r="D96" s="141" t="s">
        <v>564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ROUND(N88*T96,0)</f>
        <v>0</v>
      </c>
      <c r="O96" s="136"/>
      <c r="P96" s="136"/>
      <c r="Q96" s="136"/>
      <c r="R96" s="46"/>
      <c r="S96" s="186"/>
      <c r="T96" s="187"/>
      <c r="U96" s="188" t="s">
        <v>45</v>
      </c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9" t="s">
        <v>148</v>
      </c>
      <c r="AZ96" s="186"/>
      <c r="BA96" s="186"/>
      <c r="BB96" s="186"/>
      <c r="BC96" s="186"/>
      <c r="BD96" s="186"/>
      <c r="BE96" s="190">
        <f>IF(U96="základní",N96,0)</f>
        <v>0</v>
      </c>
      <c r="BF96" s="190">
        <f>IF(U96="snížená",N96,0)</f>
        <v>0</v>
      </c>
      <c r="BG96" s="190">
        <f>IF(U96="zákl. přenesená",N96,0)</f>
        <v>0</v>
      </c>
      <c r="BH96" s="190">
        <f>IF(U96="sníž. přenesená",N96,0)</f>
        <v>0</v>
      </c>
      <c r="BI96" s="190">
        <f>IF(U96="nulová",N96,0)</f>
        <v>0</v>
      </c>
      <c r="BJ96" s="189" t="s">
        <v>38</v>
      </c>
      <c r="BK96" s="186"/>
      <c r="BL96" s="186"/>
      <c r="BM96" s="186"/>
    </row>
    <row r="97" s="1" customFormat="1" ht="18" customHeight="1">
      <c r="B97" s="44"/>
      <c r="C97" s="45"/>
      <c r="D97" s="141" t="s">
        <v>150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ROUND(N88*T97,0)</f>
        <v>0</v>
      </c>
      <c r="O97" s="136"/>
      <c r="P97" s="136"/>
      <c r="Q97" s="136"/>
      <c r="R97" s="46"/>
      <c r="S97" s="186"/>
      <c r="T97" s="187"/>
      <c r="U97" s="188" t="s">
        <v>45</v>
      </c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9" t="s">
        <v>148</v>
      </c>
      <c r="AZ97" s="186"/>
      <c r="BA97" s="186"/>
      <c r="BB97" s="186"/>
      <c r="BC97" s="186"/>
      <c r="BD97" s="186"/>
      <c r="BE97" s="190">
        <f>IF(U97="základní",N97,0)</f>
        <v>0</v>
      </c>
      <c r="BF97" s="190">
        <f>IF(U97="snížená",N97,0)</f>
        <v>0</v>
      </c>
      <c r="BG97" s="190">
        <f>IF(U97="zákl. přenesená",N97,0)</f>
        <v>0</v>
      </c>
      <c r="BH97" s="190">
        <f>IF(U97="sníž. přenesená",N97,0)</f>
        <v>0</v>
      </c>
      <c r="BI97" s="190">
        <f>IF(U97="nulová",N97,0)</f>
        <v>0</v>
      </c>
      <c r="BJ97" s="189" t="s">
        <v>38</v>
      </c>
      <c r="BK97" s="186"/>
      <c r="BL97" s="186"/>
      <c r="BM97" s="186"/>
    </row>
    <row r="98" s="1" customFormat="1" ht="18" customHeight="1">
      <c r="B98" s="44"/>
      <c r="C98" s="45"/>
      <c r="D98" s="141" t="s">
        <v>151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ROUND(N88*T98,0)</f>
        <v>0</v>
      </c>
      <c r="O98" s="136"/>
      <c r="P98" s="136"/>
      <c r="Q98" s="136"/>
      <c r="R98" s="46"/>
      <c r="S98" s="186"/>
      <c r="T98" s="187"/>
      <c r="U98" s="188" t="s">
        <v>45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9" t="s">
        <v>148</v>
      </c>
      <c r="AZ98" s="186"/>
      <c r="BA98" s="186"/>
      <c r="BB98" s="186"/>
      <c r="BC98" s="186"/>
      <c r="BD98" s="186"/>
      <c r="BE98" s="190">
        <f>IF(U98="základní",N98,0)</f>
        <v>0</v>
      </c>
      <c r="BF98" s="190">
        <f>IF(U98="snížená",N98,0)</f>
        <v>0</v>
      </c>
      <c r="BG98" s="190">
        <f>IF(U98="zákl. přenesená",N98,0)</f>
        <v>0</v>
      </c>
      <c r="BH98" s="190">
        <f>IF(U98="sníž. přenesená",N98,0)</f>
        <v>0</v>
      </c>
      <c r="BI98" s="190">
        <f>IF(U98="nulová",N98,0)</f>
        <v>0</v>
      </c>
      <c r="BJ98" s="189" t="s">
        <v>38</v>
      </c>
      <c r="BK98" s="186"/>
      <c r="BL98" s="186"/>
      <c r="BM98" s="186"/>
    </row>
    <row r="99" s="1" customFormat="1" ht="18" customHeight="1">
      <c r="B99" s="44"/>
      <c r="C99" s="45"/>
      <c r="D99" s="141" t="s">
        <v>565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ROUND(N88*T99,0)</f>
        <v>0</v>
      </c>
      <c r="O99" s="136"/>
      <c r="P99" s="136"/>
      <c r="Q99" s="136"/>
      <c r="R99" s="46"/>
      <c r="S99" s="186"/>
      <c r="T99" s="187"/>
      <c r="U99" s="188" t="s">
        <v>45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9" t="s">
        <v>148</v>
      </c>
      <c r="AZ99" s="186"/>
      <c r="BA99" s="186"/>
      <c r="BB99" s="186"/>
      <c r="BC99" s="186"/>
      <c r="BD99" s="186"/>
      <c r="BE99" s="190">
        <f>IF(U99="základní",N99,0)</f>
        <v>0</v>
      </c>
      <c r="BF99" s="190">
        <f>IF(U99="snížená",N99,0)</f>
        <v>0</v>
      </c>
      <c r="BG99" s="190">
        <f>IF(U99="zákl. přenesená",N99,0)</f>
        <v>0</v>
      </c>
      <c r="BH99" s="190">
        <f>IF(U99="sníž. přenesená",N99,0)</f>
        <v>0</v>
      </c>
      <c r="BI99" s="190">
        <f>IF(U99="nulová",N99,0)</f>
        <v>0</v>
      </c>
      <c r="BJ99" s="189" t="s">
        <v>38</v>
      </c>
      <c r="BK99" s="186"/>
      <c r="BL99" s="186"/>
      <c r="BM99" s="186"/>
    </row>
    <row r="100" s="1" customFormat="1" ht="18" customHeight="1">
      <c r="B100" s="44"/>
      <c r="C100" s="45"/>
      <c r="D100" s="134" t="s">
        <v>153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135">
        <f>ROUND(N88*T100,0)</f>
        <v>0</v>
      </c>
      <c r="O100" s="136"/>
      <c r="P100" s="136"/>
      <c r="Q100" s="136"/>
      <c r="R100" s="46"/>
      <c r="S100" s="186"/>
      <c r="T100" s="191"/>
      <c r="U100" s="192" t="s">
        <v>45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9" t="s">
        <v>154</v>
      </c>
      <c r="AZ100" s="186"/>
      <c r="BA100" s="186"/>
      <c r="BB100" s="186"/>
      <c r="BC100" s="186"/>
      <c r="BD100" s="186"/>
      <c r="BE100" s="190">
        <f>IF(U100="základní",N100,0)</f>
        <v>0</v>
      </c>
      <c r="BF100" s="190">
        <f>IF(U100="snížená",N100,0)</f>
        <v>0</v>
      </c>
      <c r="BG100" s="190">
        <f>IF(U100="zákl. přenesená",N100,0)</f>
        <v>0</v>
      </c>
      <c r="BH100" s="190">
        <f>IF(U100="sníž. přenesená",N100,0)</f>
        <v>0</v>
      </c>
      <c r="BI100" s="190">
        <f>IF(U100="nulová",N100,0)</f>
        <v>0</v>
      </c>
      <c r="BJ100" s="189" t="s">
        <v>38</v>
      </c>
      <c r="BK100" s="186"/>
      <c r="BL100" s="186"/>
      <c r="BM100" s="186"/>
    </row>
    <row r="101" s="1" customForma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  <c r="T101" s="169"/>
      <c r="U101" s="169"/>
    </row>
    <row r="102" s="1" customFormat="1" ht="29.28" customHeight="1">
      <c r="B102" s="44"/>
      <c r="C102" s="148" t="s">
        <v>112</v>
      </c>
      <c r="D102" s="149"/>
      <c r="E102" s="149"/>
      <c r="F102" s="149"/>
      <c r="G102" s="149"/>
      <c r="H102" s="149"/>
      <c r="I102" s="149"/>
      <c r="J102" s="149"/>
      <c r="K102" s="149"/>
      <c r="L102" s="150">
        <f>ROUND(SUM(N88+N94),0)</f>
        <v>0</v>
      </c>
      <c r="M102" s="150"/>
      <c r="N102" s="150"/>
      <c r="O102" s="150"/>
      <c r="P102" s="150"/>
      <c r="Q102" s="150"/>
      <c r="R102" s="46"/>
      <c r="T102" s="169"/>
      <c r="U102" s="169"/>
    </row>
    <row r="103" s="1" customFormat="1" ht="6.96" customHeight="1"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5"/>
      <c r="T103" s="169"/>
      <c r="U103" s="169"/>
    </row>
    <row r="107" s="1" customFormat="1" ht="6.96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</row>
    <row r="108" s="1" customFormat="1" ht="36.96" customHeight="1">
      <c r="B108" s="44"/>
      <c r="C108" s="25" t="s">
        <v>155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="1" customFormat="1" ht="6.96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="1" customFormat="1" ht="30" customHeight="1">
      <c r="B110" s="44"/>
      <c r="C110" s="36" t="s">
        <v>19</v>
      </c>
      <c r="D110" s="45"/>
      <c r="E110" s="45"/>
      <c r="F110" s="153" t="str">
        <f>F6</f>
        <v>Rekonstrukce skladu cibule, k.ú. Bartošovice, p.č. 2348/1 a 2349/1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5"/>
      <c r="R110" s="46"/>
    </row>
    <row r="111" s="1" customFormat="1" ht="36.96" customHeight="1">
      <c r="B111" s="44"/>
      <c r="C111" s="83" t="s">
        <v>120</v>
      </c>
      <c r="D111" s="45"/>
      <c r="E111" s="45"/>
      <c r="F111" s="85" t="str">
        <f>F7</f>
        <v>07 - Zpevněné plochy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="1" customFormat="1" ht="6.96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="1" customFormat="1" ht="18" customHeight="1">
      <c r="B113" s="44"/>
      <c r="C113" s="36" t="s">
        <v>24</v>
      </c>
      <c r="D113" s="45"/>
      <c r="E113" s="45"/>
      <c r="F113" s="31" t="str">
        <f>F9</f>
        <v xml:space="preserve"> </v>
      </c>
      <c r="G113" s="45"/>
      <c r="H113" s="45"/>
      <c r="I113" s="45"/>
      <c r="J113" s="45"/>
      <c r="K113" s="36" t="s">
        <v>26</v>
      </c>
      <c r="L113" s="45"/>
      <c r="M113" s="88" t="str">
        <f>IF(O9="","",O9)</f>
        <v>17. 5. 2018</v>
      </c>
      <c r="N113" s="88"/>
      <c r="O113" s="88"/>
      <c r="P113" s="88"/>
      <c r="Q113" s="45"/>
      <c r="R113" s="46"/>
    </row>
    <row r="114" s="1" customFormat="1" ht="6.96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="1" customFormat="1">
      <c r="B115" s="44"/>
      <c r="C115" s="36" t="s">
        <v>28</v>
      </c>
      <c r="D115" s="45"/>
      <c r="E115" s="45"/>
      <c r="F115" s="31" t="str">
        <f>E12</f>
        <v>Ing. Petr Klečka</v>
      </c>
      <c r="G115" s="45"/>
      <c r="H115" s="45"/>
      <c r="I115" s="45"/>
      <c r="J115" s="45"/>
      <c r="K115" s="36" t="s">
        <v>34</v>
      </c>
      <c r="L115" s="45"/>
      <c r="M115" s="31" t="str">
        <f>E18</f>
        <v>PROJECT WORK,s.r.o.</v>
      </c>
      <c r="N115" s="31"/>
      <c r="O115" s="31"/>
      <c r="P115" s="31"/>
      <c r="Q115" s="31"/>
      <c r="R115" s="46"/>
    </row>
    <row r="116" s="1" customFormat="1" ht="14.4" customHeight="1">
      <c r="B116" s="44"/>
      <c r="C116" s="36" t="s">
        <v>32</v>
      </c>
      <c r="D116" s="45"/>
      <c r="E116" s="45"/>
      <c r="F116" s="31" t="str">
        <f>IF(E15="","",E15)</f>
        <v>Vyplň údaj</v>
      </c>
      <c r="G116" s="45"/>
      <c r="H116" s="45"/>
      <c r="I116" s="45"/>
      <c r="J116" s="45"/>
      <c r="K116" s="36" t="s">
        <v>39</v>
      </c>
      <c r="L116" s="45"/>
      <c r="M116" s="31" t="str">
        <f>E21</f>
        <v xml:space="preserve"> </v>
      </c>
      <c r="N116" s="31"/>
      <c r="O116" s="31"/>
      <c r="P116" s="31"/>
      <c r="Q116" s="31"/>
      <c r="R116" s="46"/>
    </row>
    <row r="117" s="1" customFormat="1" ht="10.32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="8" customFormat="1" ht="29.28" customHeight="1">
      <c r="B118" s="193"/>
      <c r="C118" s="194" t="s">
        <v>156</v>
      </c>
      <c r="D118" s="195" t="s">
        <v>157</v>
      </c>
      <c r="E118" s="195" t="s">
        <v>62</v>
      </c>
      <c r="F118" s="195" t="s">
        <v>158</v>
      </c>
      <c r="G118" s="195"/>
      <c r="H118" s="195"/>
      <c r="I118" s="195"/>
      <c r="J118" s="195" t="s">
        <v>159</v>
      </c>
      <c r="K118" s="195" t="s">
        <v>160</v>
      </c>
      <c r="L118" s="195" t="s">
        <v>161</v>
      </c>
      <c r="M118" s="195"/>
      <c r="N118" s="195" t="s">
        <v>125</v>
      </c>
      <c r="O118" s="195"/>
      <c r="P118" s="195"/>
      <c r="Q118" s="196"/>
      <c r="R118" s="197"/>
      <c r="T118" s="104" t="s">
        <v>162</v>
      </c>
      <c r="U118" s="105" t="s">
        <v>44</v>
      </c>
      <c r="V118" s="105" t="s">
        <v>163</v>
      </c>
      <c r="W118" s="105" t="s">
        <v>164</v>
      </c>
      <c r="X118" s="105" t="s">
        <v>165</v>
      </c>
      <c r="Y118" s="105" t="s">
        <v>166</v>
      </c>
      <c r="Z118" s="105" t="s">
        <v>167</v>
      </c>
      <c r="AA118" s="106" t="s">
        <v>168</v>
      </c>
    </row>
    <row r="119" s="1" customFormat="1" ht="29.28" customHeight="1">
      <c r="B119" s="44"/>
      <c r="C119" s="108" t="s">
        <v>122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198">
        <f>BK119</f>
        <v>0</v>
      </c>
      <c r="O119" s="199"/>
      <c r="P119" s="199"/>
      <c r="Q119" s="199"/>
      <c r="R119" s="46"/>
      <c r="T119" s="107"/>
      <c r="U119" s="65"/>
      <c r="V119" s="65"/>
      <c r="W119" s="200">
        <f>W120+W122+W129+W133+W135</f>
        <v>0</v>
      </c>
      <c r="X119" s="65"/>
      <c r="Y119" s="200">
        <f>Y120+Y122+Y129+Y133+Y135</f>
        <v>2543.5637581784999</v>
      </c>
      <c r="Z119" s="65"/>
      <c r="AA119" s="201">
        <f>AA120+AA122+AA129+AA133+AA135</f>
        <v>0</v>
      </c>
      <c r="AT119" s="20" t="s">
        <v>79</v>
      </c>
      <c r="AU119" s="20" t="s">
        <v>127</v>
      </c>
      <c r="BK119" s="202">
        <f>BK120+BK122+BK129+BK133+BK135</f>
        <v>0</v>
      </c>
    </row>
    <row r="120" s="9" customFormat="1" ht="37.44" customHeight="1">
      <c r="B120" s="203"/>
      <c r="C120" s="204"/>
      <c r="D120" s="205" t="s">
        <v>861</v>
      </c>
      <c r="E120" s="205"/>
      <c r="F120" s="205"/>
      <c r="G120" s="205"/>
      <c r="H120" s="205"/>
      <c r="I120" s="205"/>
      <c r="J120" s="205"/>
      <c r="K120" s="205"/>
      <c r="L120" s="205"/>
      <c r="M120" s="205"/>
      <c r="N120" s="241">
        <f>BK120</f>
        <v>0</v>
      </c>
      <c r="O120" s="242"/>
      <c r="P120" s="242"/>
      <c r="Q120" s="242"/>
      <c r="R120" s="207"/>
      <c r="T120" s="208"/>
      <c r="U120" s="204"/>
      <c r="V120" s="204"/>
      <c r="W120" s="209">
        <f>W121</f>
        <v>0</v>
      </c>
      <c r="X120" s="204"/>
      <c r="Y120" s="209">
        <f>Y121</f>
        <v>0</v>
      </c>
      <c r="Z120" s="204"/>
      <c r="AA120" s="210">
        <f>AA121</f>
        <v>0</v>
      </c>
      <c r="AR120" s="211" t="s">
        <v>38</v>
      </c>
      <c r="AT120" s="212" t="s">
        <v>79</v>
      </c>
      <c r="AU120" s="212" t="s">
        <v>80</v>
      </c>
      <c r="AY120" s="211" t="s">
        <v>169</v>
      </c>
      <c r="BK120" s="213">
        <f>BK121</f>
        <v>0</v>
      </c>
    </row>
    <row r="121" s="1" customFormat="1" ht="25.5" customHeight="1">
      <c r="B121" s="44"/>
      <c r="C121" s="217" t="s">
        <v>38</v>
      </c>
      <c r="D121" s="217" t="s">
        <v>170</v>
      </c>
      <c r="E121" s="218" t="s">
        <v>863</v>
      </c>
      <c r="F121" s="219" t="s">
        <v>864</v>
      </c>
      <c r="G121" s="219"/>
      <c r="H121" s="219"/>
      <c r="I121" s="219"/>
      <c r="J121" s="220" t="s">
        <v>203</v>
      </c>
      <c r="K121" s="221">
        <v>1874.7470000000001</v>
      </c>
      <c r="L121" s="222">
        <v>0</v>
      </c>
      <c r="M121" s="223"/>
      <c r="N121" s="224">
        <f>ROUND(L121*K121,1)</f>
        <v>0</v>
      </c>
      <c r="O121" s="224"/>
      <c r="P121" s="224"/>
      <c r="Q121" s="224"/>
      <c r="R121" s="46"/>
      <c r="T121" s="225" t="s">
        <v>22</v>
      </c>
      <c r="U121" s="54" t="s">
        <v>45</v>
      </c>
      <c r="V121" s="45"/>
      <c r="W121" s="226">
        <f>V121*K121</f>
        <v>0</v>
      </c>
      <c r="X121" s="226">
        <v>0</v>
      </c>
      <c r="Y121" s="226">
        <f>X121*K121</f>
        <v>0</v>
      </c>
      <c r="Z121" s="226">
        <v>0</v>
      </c>
      <c r="AA121" s="227">
        <f>Z121*K121</f>
        <v>0</v>
      </c>
      <c r="AR121" s="20" t="s">
        <v>174</v>
      </c>
      <c r="AT121" s="20" t="s">
        <v>170</v>
      </c>
      <c r="AU121" s="20" t="s">
        <v>38</v>
      </c>
      <c r="AY121" s="20" t="s">
        <v>169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20" t="s">
        <v>38</v>
      </c>
      <c r="BK121" s="140">
        <f>ROUND(L121*K121,1)</f>
        <v>0</v>
      </c>
      <c r="BL121" s="20" t="s">
        <v>174</v>
      </c>
      <c r="BM121" s="20" t="s">
        <v>865</v>
      </c>
    </row>
    <row r="122" s="9" customFormat="1" ht="37.44" customHeight="1">
      <c r="B122" s="203"/>
      <c r="C122" s="204"/>
      <c r="D122" s="205" t="s">
        <v>862</v>
      </c>
      <c r="E122" s="205"/>
      <c r="F122" s="205"/>
      <c r="G122" s="205"/>
      <c r="H122" s="205"/>
      <c r="I122" s="205"/>
      <c r="J122" s="205"/>
      <c r="K122" s="205"/>
      <c r="L122" s="205"/>
      <c r="M122" s="205"/>
      <c r="N122" s="243">
        <f>BK122</f>
        <v>0</v>
      </c>
      <c r="O122" s="244"/>
      <c r="P122" s="244"/>
      <c r="Q122" s="244"/>
      <c r="R122" s="207"/>
      <c r="T122" s="208"/>
      <c r="U122" s="204"/>
      <c r="V122" s="204"/>
      <c r="W122" s="209">
        <f>SUM(W123:W128)</f>
        <v>0</v>
      </c>
      <c r="X122" s="204"/>
      <c r="Y122" s="209">
        <f>SUM(Y123:Y128)</f>
        <v>2512.4155799999999</v>
      </c>
      <c r="Z122" s="204"/>
      <c r="AA122" s="210">
        <f>SUM(AA123:AA128)</f>
        <v>0</v>
      </c>
      <c r="AR122" s="211" t="s">
        <v>38</v>
      </c>
      <c r="AT122" s="212" t="s">
        <v>79</v>
      </c>
      <c r="AU122" s="212" t="s">
        <v>80</v>
      </c>
      <c r="AY122" s="211" t="s">
        <v>169</v>
      </c>
      <c r="BK122" s="213">
        <f>SUM(BK123:BK128)</f>
        <v>0</v>
      </c>
    </row>
    <row r="123" s="1" customFormat="1" ht="25.5" customHeight="1">
      <c r="B123" s="44"/>
      <c r="C123" s="217" t="s">
        <v>118</v>
      </c>
      <c r="D123" s="217" t="s">
        <v>170</v>
      </c>
      <c r="E123" s="218" t="s">
        <v>254</v>
      </c>
      <c r="F123" s="219" t="s">
        <v>255</v>
      </c>
      <c r="G123" s="219"/>
      <c r="H123" s="219"/>
      <c r="I123" s="219"/>
      <c r="J123" s="220" t="s">
        <v>203</v>
      </c>
      <c r="K123" s="221">
        <v>1874</v>
      </c>
      <c r="L123" s="222">
        <v>0</v>
      </c>
      <c r="M123" s="223"/>
      <c r="N123" s="224">
        <f>ROUND(L123*K123,1)</f>
        <v>0</v>
      </c>
      <c r="O123" s="224"/>
      <c r="P123" s="224"/>
      <c r="Q123" s="224"/>
      <c r="R123" s="46"/>
      <c r="T123" s="225" t="s">
        <v>22</v>
      </c>
      <c r="U123" s="54" t="s">
        <v>45</v>
      </c>
      <c r="V123" s="45"/>
      <c r="W123" s="226">
        <f>V123*K123</f>
        <v>0</v>
      </c>
      <c r="X123" s="226">
        <v>0.29160000000000003</v>
      </c>
      <c r="Y123" s="226">
        <f>X123*K123</f>
        <v>546.4584000000001</v>
      </c>
      <c r="Z123" s="226">
        <v>0</v>
      </c>
      <c r="AA123" s="227">
        <f>Z123*K123</f>
        <v>0</v>
      </c>
      <c r="AR123" s="20" t="s">
        <v>174</v>
      </c>
      <c r="AT123" s="20" t="s">
        <v>170</v>
      </c>
      <c r="AU123" s="20" t="s">
        <v>38</v>
      </c>
      <c r="AY123" s="20" t="s">
        <v>169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38</v>
      </c>
      <c r="BK123" s="140">
        <f>ROUND(L123*K123,1)</f>
        <v>0</v>
      </c>
      <c r="BL123" s="20" t="s">
        <v>174</v>
      </c>
      <c r="BM123" s="20" t="s">
        <v>866</v>
      </c>
    </row>
    <row r="124" s="1" customFormat="1" ht="25.5" customHeight="1">
      <c r="B124" s="44"/>
      <c r="C124" s="217" t="s">
        <v>180</v>
      </c>
      <c r="D124" s="217" t="s">
        <v>170</v>
      </c>
      <c r="E124" s="218" t="s">
        <v>258</v>
      </c>
      <c r="F124" s="219" t="s">
        <v>259</v>
      </c>
      <c r="G124" s="219"/>
      <c r="H124" s="219"/>
      <c r="I124" s="219"/>
      <c r="J124" s="220" t="s">
        <v>203</v>
      </c>
      <c r="K124" s="221">
        <v>1874</v>
      </c>
      <c r="L124" s="222">
        <v>0</v>
      </c>
      <c r="M124" s="223"/>
      <c r="N124" s="224">
        <f>ROUND(L124*K124,1)</f>
        <v>0</v>
      </c>
      <c r="O124" s="224"/>
      <c r="P124" s="224"/>
      <c r="Q124" s="224"/>
      <c r="R124" s="46"/>
      <c r="T124" s="225" t="s">
        <v>22</v>
      </c>
      <c r="U124" s="54" t="s">
        <v>45</v>
      </c>
      <c r="V124" s="45"/>
      <c r="W124" s="226">
        <f>V124*K124</f>
        <v>0</v>
      </c>
      <c r="X124" s="226">
        <v>0.38624999999999998</v>
      </c>
      <c r="Y124" s="226">
        <f>X124*K124</f>
        <v>723.83249999999998</v>
      </c>
      <c r="Z124" s="226">
        <v>0</v>
      </c>
      <c r="AA124" s="227">
        <f>Z124*K124</f>
        <v>0</v>
      </c>
      <c r="AR124" s="20" t="s">
        <v>174</v>
      </c>
      <c r="AT124" s="20" t="s">
        <v>170</v>
      </c>
      <c r="AU124" s="20" t="s">
        <v>38</v>
      </c>
      <c r="AY124" s="20" t="s">
        <v>169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38</v>
      </c>
      <c r="BK124" s="140">
        <f>ROUND(L124*K124,1)</f>
        <v>0</v>
      </c>
      <c r="BL124" s="20" t="s">
        <v>174</v>
      </c>
      <c r="BM124" s="20" t="s">
        <v>867</v>
      </c>
    </row>
    <row r="125" s="1" customFormat="1" ht="16.5" customHeight="1">
      <c r="B125" s="44"/>
      <c r="C125" s="217" t="s">
        <v>174</v>
      </c>
      <c r="D125" s="217" t="s">
        <v>170</v>
      </c>
      <c r="E125" s="218" t="s">
        <v>868</v>
      </c>
      <c r="F125" s="219" t="s">
        <v>869</v>
      </c>
      <c r="G125" s="219"/>
      <c r="H125" s="219"/>
      <c r="I125" s="219"/>
      <c r="J125" s="220" t="s">
        <v>203</v>
      </c>
      <c r="K125" s="221">
        <v>1874</v>
      </c>
      <c r="L125" s="222">
        <v>0</v>
      </c>
      <c r="M125" s="223"/>
      <c r="N125" s="224">
        <f>ROUND(L125*K125,1)</f>
        <v>0</v>
      </c>
      <c r="O125" s="224"/>
      <c r="P125" s="224"/>
      <c r="Q125" s="224"/>
      <c r="R125" s="46"/>
      <c r="T125" s="225" t="s">
        <v>22</v>
      </c>
      <c r="U125" s="54" t="s">
        <v>45</v>
      </c>
      <c r="V125" s="45"/>
      <c r="W125" s="226">
        <f>V125*K125</f>
        <v>0</v>
      </c>
      <c r="X125" s="226">
        <v>0.15272</v>
      </c>
      <c r="Y125" s="226">
        <f>X125*K125</f>
        <v>286.19727999999998</v>
      </c>
      <c r="Z125" s="226">
        <v>0</v>
      </c>
      <c r="AA125" s="227">
        <f>Z125*K125</f>
        <v>0</v>
      </c>
      <c r="AR125" s="20" t="s">
        <v>174</v>
      </c>
      <c r="AT125" s="20" t="s">
        <v>170</v>
      </c>
      <c r="AU125" s="20" t="s">
        <v>38</v>
      </c>
      <c r="AY125" s="20" t="s">
        <v>169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38</v>
      </c>
      <c r="BK125" s="140">
        <f>ROUND(L125*K125,1)</f>
        <v>0</v>
      </c>
      <c r="BL125" s="20" t="s">
        <v>174</v>
      </c>
      <c r="BM125" s="20" t="s">
        <v>870</v>
      </c>
    </row>
    <row r="126" s="1" customFormat="1" ht="16.5" customHeight="1">
      <c r="B126" s="44"/>
      <c r="C126" s="217" t="s">
        <v>187</v>
      </c>
      <c r="D126" s="217" t="s">
        <v>170</v>
      </c>
      <c r="E126" s="218" t="s">
        <v>266</v>
      </c>
      <c r="F126" s="219" t="s">
        <v>267</v>
      </c>
      <c r="G126" s="219"/>
      <c r="H126" s="219"/>
      <c r="I126" s="219"/>
      <c r="J126" s="220" t="s">
        <v>203</v>
      </c>
      <c r="K126" s="221">
        <v>1874</v>
      </c>
      <c r="L126" s="222">
        <v>0</v>
      </c>
      <c r="M126" s="223"/>
      <c r="N126" s="224">
        <f>ROUND(L126*K126,1)</f>
        <v>0</v>
      </c>
      <c r="O126" s="224"/>
      <c r="P126" s="224"/>
      <c r="Q126" s="224"/>
      <c r="R126" s="46"/>
      <c r="T126" s="225" t="s">
        <v>22</v>
      </c>
      <c r="U126" s="54" t="s">
        <v>45</v>
      </c>
      <c r="V126" s="45"/>
      <c r="W126" s="226">
        <f>V126*K126</f>
        <v>0</v>
      </c>
      <c r="X126" s="226">
        <v>0.18906999999999999</v>
      </c>
      <c r="Y126" s="226">
        <f>X126*K126</f>
        <v>354.31717999999995</v>
      </c>
      <c r="Z126" s="226">
        <v>0</v>
      </c>
      <c r="AA126" s="227">
        <f>Z126*K126</f>
        <v>0</v>
      </c>
      <c r="AR126" s="20" t="s">
        <v>174</v>
      </c>
      <c r="AT126" s="20" t="s">
        <v>170</v>
      </c>
      <c r="AU126" s="20" t="s">
        <v>38</v>
      </c>
      <c r="AY126" s="20" t="s">
        <v>169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38</v>
      </c>
      <c r="BK126" s="140">
        <f>ROUND(L126*K126,1)</f>
        <v>0</v>
      </c>
      <c r="BL126" s="20" t="s">
        <v>174</v>
      </c>
      <c r="BM126" s="20" t="s">
        <v>871</v>
      </c>
    </row>
    <row r="127" s="1" customFormat="1" ht="38.25" customHeight="1">
      <c r="B127" s="44"/>
      <c r="C127" s="217" t="s">
        <v>191</v>
      </c>
      <c r="D127" s="217" t="s">
        <v>170</v>
      </c>
      <c r="E127" s="218" t="s">
        <v>872</v>
      </c>
      <c r="F127" s="219" t="s">
        <v>873</v>
      </c>
      <c r="G127" s="219"/>
      <c r="H127" s="219"/>
      <c r="I127" s="219"/>
      <c r="J127" s="220" t="s">
        <v>203</v>
      </c>
      <c r="K127" s="221">
        <v>1874</v>
      </c>
      <c r="L127" s="222">
        <v>0</v>
      </c>
      <c r="M127" s="223"/>
      <c r="N127" s="224">
        <f>ROUND(L127*K127,1)</f>
        <v>0</v>
      </c>
      <c r="O127" s="224"/>
      <c r="P127" s="224"/>
      <c r="Q127" s="224"/>
      <c r="R127" s="46"/>
      <c r="T127" s="225" t="s">
        <v>22</v>
      </c>
      <c r="U127" s="54" t="s">
        <v>45</v>
      </c>
      <c r="V127" s="45"/>
      <c r="W127" s="226">
        <f>V127*K127</f>
        <v>0</v>
      </c>
      <c r="X127" s="226">
        <v>0.10503</v>
      </c>
      <c r="Y127" s="226">
        <f>X127*K127</f>
        <v>196.82622000000001</v>
      </c>
      <c r="Z127" s="226">
        <v>0</v>
      </c>
      <c r="AA127" s="227">
        <f>Z127*K127</f>
        <v>0</v>
      </c>
      <c r="AR127" s="20" t="s">
        <v>174</v>
      </c>
      <c r="AT127" s="20" t="s">
        <v>170</v>
      </c>
      <c r="AU127" s="20" t="s">
        <v>38</v>
      </c>
      <c r="AY127" s="20" t="s">
        <v>169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38</v>
      </c>
      <c r="BK127" s="140">
        <f>ROUND(L127*K127,1)</f>
        <v>0</v>
      </c>
      <c r="BL127" s="20" t="s">
        <v>174</v>
      </c>
      <c r="BM127" s="20" t="s">
        <v>874</v>
      </c>
    </row>
    <row r="128" s="1" customFormat="1" ht="25.5" customHeight="1">
      <c r="B128" s="44"/>
      <c r="C128" s="230" t="s">
        <v>195</v>
      </c>
      <c r="D128" s="230" t="s">
        <v>222</v>
      </c>
      <c r="E128" s="231" t="s">
        <v>274</v>
      </c>
      <c r="F128" s="232" t="s">
        <v>275</v>
      </c>
      <c r="G128" s="232"/>
      <c r="H128" s="232"/>
      <c r="I128" s="232"/>
      <c r="J128" s="233" t="s">
        <v>203</v>
      </c>
      <c r="K128" s="234">
        <v>1874</v>
      </c>
      <c r="L128" s="235">
        <v>0</v>
      </c>
      <c r="M128" s="236"/>
      <c r="N128" s="237">
        <f>ROUND(L128*K128,1)</f>
        <v>0</v>
      </c>
      <c r="O128" s="224"/>
      <c r="P128" s="224"/>
      <c r="Q128" s="224"/>
      <c r="R128" s="46"/>
      <c r="T128" s="225" t="s">
        <v>22</v>
      </c>
      <c r="U128" s="54" t="s">
        <v>45</v>
      </c>
      <c r="V128" s="45"/>
      <c r="W128" s="226">
        <f>V128*K128</f>
        <v>0</v>
      </c>
      <c r="X128" s="226">
        <v>0.216</v>
      </c>
      <c r="Y128" s="226">
        <f>X128*K128</f>
        <v>404.78399999999999</v>
      </c>
      <c r="Z128" s="226">
        <v>0</v>
      </c>
      <c r="AA128" s="227">
        <f>Z128*K128</f>
        <v>0</v>
      </c>
      <c r="AR128" s="20" t="s">
        <v>200</v>
      </c>
      <c r="AT128" s="20" t="s">
        <v>222</v>
      </c>
      <c r="AU128" s="20" t="s">
        <v>38</v>
      </c>
      <c r="AY128" s="20" t="s">
        <v>169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38</v>
      </c>
      <c r="BK128" s="140">
        <f>ROUND(L128*K128,1)</f>
        <v>0</v>
      </c>
      <c r="BL128" s="20" t="s">
        <v>174</v>
      </c>
      <c r="BM128" s="20" t="s">
        <v>875</v>
      </c>
    </row>
    <row r="129" s="9" customFormat="1" ht="37.44" customHeight="1">
      <c r="B129" s="203"/>
      <c r="C129" s="204"/>
      <c r="D129" s="205" t="s">
        <v>561</v>
      </c>
      <c r="E129" s="205"/>
      <c r="F129" s="205"/>
      <c r="G129" s="205"/>
      <c r="H129" s="205"/>
      <c r="I129" s="205"/>
      <c r="J129" s="205"/>
      <c r="K129" s="205"/>
      <c r="L129" s="205"/>
      <c r="M129" s="205"/>
      <c r="N129" s="243">
        <f>BK129</f>
        <v>0</v>
      </c>
      <c r="O129" s="244"/>
      <c r="P129" s="244"/>
      <c r="Q129" s="244"/>
      <c r="R129" s="207"/>
      <c r="T129" s="208"/>
      <c r="U129" s="204"/>
      <c r="V129" s="204"/>
      <c r="W129" s="209">
        <f>SUM(W130:W132)</f>
        <v>0</v>
      </c>
      <c r="X129" s="204"/>
      <c r="Y129" s="209">
        <f>SUM(Y130:Y132)</f>
        <v>31.148178178500004</v>
      </c>
      <c r="Z129" s="204"/>
      <c r="AA129" s="210">
        <f>SUM(AA130:AA132)</f>
        <v>0</v>
      </c>
      <c r="AR129" s="211" t="s">
        <v>38</v>
      </c>
      <c r="AT129" s="212" t="s">
        <v>79</v>
      </c>
      <c r="AU129" s="212" t="s">
        <v>80</v>
      </c>
      <c r="AY129" s="211" t="s">
        <v>169</v>
      </c>
      <c r="BK129" s="213">
        <f>SUM(BK130:BK132)</f>
        <v>0</v>
      </c>
    </row>
    <row r="130" s="1" customFormat="1" ht="38.25" customHeight="1">
      <c r="B130" s="44"/>
      <c r="C130" s="217" t="s">
        <v>200</v>
      </c>
      <c r="D130" s="217" t="s">
        <v>170</v>
      </c>
      <c r="E130" s="218" t="s">
        <v>876</v>
      </c>
      <c r="F130" s="219" t="s">
        <v>877</v>
      </c>
      <c r="G130" s="219"/>
      <c r="H130" s="219"/>
      <c r="I130" s="219"/>
      <c r="J130" s="220" t="s">
        <v>178</v>
      </c>
      <c r="K130" s="221">
        <v>127.175</v>
      </c>
      <c r="L130" s="222">
        <v>0</v>
      </c>
      <c r="M130" s="223"/>
      <c r="N130" s="224">
        <f>ROUND(L130*K130,1)</f>
        <v>0</v>
      </c>
      <c r="O130" s="224"/>
      <c r="P130" s="224"/>
      <c r="Q130" s="224"/>
      <c r="R130" s="46"/>
      <c r="T130" s="225" t="s">
        <v>22</v>
      </c>
      <c r="U130" s="54" t="s">
        <v>45</v>
      </c>
      <c r="V130" s="45"/>
      <c r="W130" s="226">
        <f>V130*K130</f>
        <v>0</v>
      </c>
      <c r="X130" s="226">
        <v>0.15539952000000001</v>
      </c>
      <c r="Y130" s="226">
        <f>X130*K130</f>
        <v>19.762933956000001</v>
      </c>
      <c r="Z130" s="226">
        <v>0</v>
      </c>
      <c r="AA130" s="227">
        <f>Z130*K130</f>
        <v>0</v>
      </c>
      <c r="AR130" s="20" t="s">
        <v>174</v>
      </c>
      <c r="AT130" s="20" t="s">
        <v>170</v>
      </c>
      <c r="AU130" s="20" t="s">
        <v>38</v>
      </c>
      <c r="AY130" s="20" t="s">
        <v>169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38</v>
      </c>
      <c r="BK130" s="140">
        <f>ROUND(L130*K130,1)</f>
        <v>0</v>
      </c>
      <c r="BL130" s="20" t="s">
        <v>174</v>
      </c>
      <c r="BM130" s="20" t="s">
        <v>878</v>
      </c>
    </row>
    <row r="131" s="1" customFormat="1" ht="25.5" customHeight="1">
      <c r="B131" s="44"/>
      <c r="C131" s="230" t="s">
        <v>205</v>
      </c>
      <c r="D131" s="230" t="s">
        <v>222</v>
      </c>
      <c r="E131" s="231" t="s">
        <v>879</v>
      </c>
      <c r="F131" s="232" t="s">
        <v>880</v>
      </c>
      <c r="G131" s="232"/>
      <c r="H131" s="232"/>
      <c r="I131" s="232"/>
      <c r="J131" s="233" t="s">
        <v>178</v>
      </c>
      <c r="K131" s="234">
        <v>128</v>
      </c>
      <c r="L131" s="235">
        <v>0</v>
      </c>
      <c r="M131" s="236"/>
      <c r="N131" s="237">
        <f>ROUND(L131*K131,1)</f>
        <v>0</v>
      </c>
      <c r="O131" s="224"/>
      <c r="P131" s="224"/>
      <c r="Q131" s="224"/>
      <c r="R131" s="46"/>
      <c r="T131" s="225" t="s">
        <v>22</v>
      </c>
      <c r="U131" s="54" t="s">
        <v>45</v>
      </c>
      <c r="V131" s="45"/>
      <c r="W131" s="226">
        <f>V131*K131</f>
        <v>0</v>
      </c>
      <c r="X131" s="226">
        <v>0.082100000000000006</v>
      </c>
      <c r="Y131" s="226">
        <f>X131*K131</f>
        <v>10.508800000000001</v>
      </c>
      <c r="Z131" s="226">
        <v>0</v>
      </c>
      <c r="AA131" s="227">
        <f>Z131*K131</f>
        <v>0</v>
      </c>
      <c r="AR131" s="20" t="s">
        <v>200</v>
      </c>
      <c r="AT131" s="20" t="s">
        <v>222</v>
      </c>
      <c r="AU131" s="20" t="s">
        <v>38</v>
      </c>
      <c r="AY131" s="20" t="s">
        <v>169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38</v>
      </c>
      <c r="BK131" s="140">
        <f>ROUND(L131*K131,1)</f>
        <v>0</v>
      </c>
      <c r="BL131" s="20" t="s">
        <v>174</v>
      </c>
      <c r="BM131" s="20" t="s">
        <v>881</v>
      </c>
    </row>
    <row r="132" s="1" customFormat="1" ht="25.5" customHeight="1">
      <c r="B132" s="44"/>
      <c r="C132" s="217" t="s">
        <v>209</v>
      </c>
      <c r="D132" s="217" t="s">
        <v>170</v>
      </c>
      <c r="E132" s="218" t="s">
        <v>882</v>
      </c>
      <c r="F132" s="219" t="s">
        <v>883</v>
      </c>
      <c r="G132" s="219"/>
      <c r="H132" s="219"/>
      <c r="I132" s="219"/>
      <c r="J132" s="220" t="s">
        <v>203</v>
      </c>
      <c r="K132" s="221">
        <v>1874.7470000000001</v>
      </c>
      <c r="L132" s="222">
        <v>0</v>
      </c>
      <c r="M132" s="223"/>
      <c r="N132" s="224">
        <f>ROUND(L132*K132,1)</f>
        <v>0</v>
      </c>
      <c r="O132" s="224"/>
      <c r="P132" s="224"/>
      <c r="Q132" s="224"/>
      <c r="R132" s="46"/>
      <c r="T132" s="225" t="s">
        <v>22</v>
      </c>
      <c r="U132" s="54" t="s">
        <v>45</v>
      </c>
      <c r="V132" s="45"/>
      <c r="W132" s="226">
        <f>V132*K132</f>
        <v>0</v>
      </c>
      <c r="X132" s="226">
        <v>0.00046749999999999998</v>
      </c>
      <c r="Y132" s="226">
        <f>X132*K132</f>
        <v>0.87644422249999998</v>
      </c>
      <c r="Z132" s="226">
        <v>0</v>
      </c>
      <c r="AA132" s="227">
        <f>Z132*K132</f>
        <v>0</v>
      </c>
      <c r="AR132" s="20" t="s">
        <v>174</v>
      </c>
      <c r="AT132" s="20" t="s">
        <v>170</v>
      </c>
      <c r="AU132" s="20" t="s">
        <v>38</v>
      </c>
      <c r="AY132" s="20" t="s">
        <v>169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38</v>
      </c>
      <c r="BK132" s="140">
        <f>ROUND(L132*K132,1)</f>
        <v>0</v>
      </c>
      <c r="BL132" s="20" t="s">
        <v>174</v>
      </c>
      <c r="BM132" s="20" t="s">
        <v>884</v>
      </c>
    </row>
    <row r="133" s="9" customFormat="1" ht="37.44" customHeight="1">
      <c r="B133" s="203"/>
      <c r="C133" s="204"/>
      <c r="D133" s="205" t="s">
        <v>562</v>
      </c>
      <c r="E133" s="205"/>
      <c r="F133" s="205"/>
      <c r="G133" s="205"/>
      <c r="H133" s="205"/>
      <c r="I133" s="205"/>
      <c r="J133" s="205"/>
      <c r="K133" s="205"/>
      <c r="L133" s="205"/>
      <c r="M133" s="205"/>
      <c r="N133" s="243">
        <f>BK133</f>
        <v>0</v>
      </c>
      <c r="O133" s="244"/>
      <c r="P133" s="244"/>
      <c r="Q133" s="244"/>
      <c r="R133" s="207"/>
      <c r="T133" s="208"/>
      <c r="U133" s="204"/>
      <c r="V133" s="204"/>
      <c r="W133" s="209">
        <f>W134</f>
        <v>0</v>
      </c>
      <c r="X133" s="204"/>
      <c r="Y133" s="209">
        <f>Y134</f>
        <v>0</v>
      </c>
      <c r="Z133" s="204"/>
      <c r="AA133" s="210">
        <f>AA134</f>
        <v>0</v>
      </c>
      <c r="AR133" s="211" t="s">
        <v>38</v>
      </c>
      <c r="AT133" s="212" t="s">
        <v>79</v>
      </c>
      <c r="AU133" s="212" t="s">
        <v>80</v>
      </c>
      <c r="AY133" s="211" t="s">
        <v>169</v>
      </c>
      <c r="BK133" s="213">
        <f>BK134</f>
        <v>0</v>
      </c>
    </row>
    <row r="134" s="1" customFormat="1" ht="38.25" customHeight="1">
      <c r="B134" s="44"/>
      <c r="C134" s="217" t="s">
        <v>213</v>
      </c>
      <c r="D134" s="217" t="s">
        <v>170</v>
      </c>
      <c r="E134" s="218" t="s">
        <v>885</v>
      </c>
      <c r="F134" s="219" t="s">
        <v>886</v>
      </c>
      <c r="G134" s="219"/>
      <c r="H134" s="219"/>
      <c r="I134" s="219"/>
      <c r="J134" s="220" t="s">
        <v>198</v>
      </c>
      <c r="K134" s="221">
        <v>2543.5639999999999</v>
      </c>
      <c r="L134" s="222">
        <v>0</v>
      </c>
      <c r="M134" s="223"/>
      <c r="N134" s="224">
        <f>ROUND(L134*K134,1)</f>
        <v>0</v>
      </c>
      <c r="O134" s="224"/>
      <c r="P134" s="224"/>
      <c r="Q134" s="224"/>
      <c r="R134" s="46"/>
      <c r="T134" s="225" t="s">
        <v>22</v>
      </c>
      <c r="U134" s="54" t="s">
        <v>45</v>
      </c>
      <c r="V134" s="45"/>
      <c r="W134" s="226">
        <f>V134*K134</f>
        <v>0</v>
      </c>
      <c r="X134" s="226">
        <v>0</v>
      </c>
      <c r="Y134" s="226">
        <f>X134*K134</f>
        <v>0</v>
      </c>
      <c r="Z134" s="226">
        <v>0</v>
      </c>
      <c r="AA134" s="227">
        <f>Z134*K134</f>
        <v>0</v>
      </c>
      <c r="AR134" s="20" t="s">
        <v>174</v>
      </c>
      <c r="AT134" s="20" t="s">
        <v>170</v>
      </c>
      <c r="AU134" s="20" t="s">
        <v>38</v>
      </c>
      <c r="AY134" s="20" t="s">
        <v>169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38</v>
      </c>
      <c r="BK134" s="140">
        <f>ROUND(L134*K134,1)</f>
        <v>0</v>
      </c>
      <c r="BL134" s="20" t="s">
        <v>174</v>
      </c>
      <c r="BM134" s="20" t="s">
        <v>887</v>
      </c>
    </row>
    <row r="135" s="1" customFormat="1" ht="49.92" customHeight="1">
      <c r="B135" s="44"/>
      <c r="C135" s="45"/>
      <c r="D135" s="205" t="s">
        <v>555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238">
        <f>BK135</f>
        <v>0</v>
      </c>
      <c r="O135" s="239"/>
      <c r="P135" s="239"/>
      <c r="Q135" s="239"/>
      <c r="R135" s="46"/>
      <c r="T135" s="191"/>
      <c r="U135" s="70"/>
      <c r="V135" s="70"/>
      <c r="W135" s="70"/>
      <c r="X135" s="70"/>
      <c r="Y135" s="70"/>
      <c r="Z135" s="70"/>
      <c r="AA135" s="72"/>
      <c r="AT135" s="20" t="s">
        <v>79</v>
      </c>
      <c r="AU135" s="20" t="s">
        <v>80</v>
      </c>
      <c r="AY135" s="20" t="s">
        <v>556</v>
      </c>
      <c r="BK135" s="140">
        <v>0</v>
      </c>
    </row>
    <row r="136" s="1" customFormat="1" ht="6.96" customHeight="1"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5"/>
    </row>
  </sheetData>
  <sheetProtection sheet="1" formatColumns="0" formatRows="0" objects="1" scenarios="1" spinCount="10" saltValue="v3v8RTV56/aS99+JdrP8WuCrILVhLRVkrTofCRkreh6PWhgKVvVDUE+MVW6SadMJug/2nrzky8DpRDyMwmmneA==" hashValue="52PWftJdfitWtukwIrkZJvtrog+/UfyrwBxZU+df+b3V+X/w/47CLXUxcTeR+Xuba580s1jEF+INLjC4rdG9wg==" algorithmName="SHA-512" password="CC35"/>
  <mergeCells count="10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N119:Q119"/>
    <mergeCell ref="N120:Q120"/>
    <mergeCell ref="N122:Q122"/>
    <mergeCell ref="N129:Q129"/>
    <mergeCell ref="N133:Q133"/>
    <mergeCell ref="N135:Q135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Vladimir Korbel</dc:creator>
  <cp:lastModifiedBy>Vladimir Korbel</cp:lastModifiedBy>
  <dcterms:created xsi:type="dcterms:W3CDTF">2018-06-11T20:56:19Z</dcterms:created>
  <dcterms:modified xsi:type="dcterms:W3CDTF">2018-06-11T20:56:28Z</dcterms:modified>
</cp:coreProperties>
</file>