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0" windowWidth="0" windowHeight="0"/>
  </bookViews>
  <sheets>
    <sheet name="Rekapitulace stavby" sheetId="1" r:id="rId1"/>
    <sheet name="01 - Stavební část" sheetId="2" r:id="rId2"/>
    <sheet name="02 - Ocelová konstrukce" sheetId="3" r:id="rId3"/>
    <sheet name="03 - Kanalizace a vsakova..." sheetId="4" r:id="rId4"/>
    <sheet name="05 - Elektročást" sheetId="5" r:id="rId5"/>
    <sheet name="06 - Vzduchotechnika" sheetId="6" r:id="rId6"/>
    <sheet name="07 - Zpevněné plochy" sheetId="7" r:id="rId7"/>
  </sheets>
  <definedNames>
    <definedName name="_xlnm.Print_Area" localSheetId="0">'Rekapitulace stavby'!$C$4:$AP$70,'Rekapitulace stavby'!$C$76:$AP$101</definedName>
    <definedName name="_xlnm.Print_Titles" localSheetId="0">'Rekapitulace stavby'!$85:$85</definedName>
    <definedName name="_xlnm.Print_Area" localSheetId="1">'01 - Stavební část'!$C$4:$Q$70,'01 - Stavební část'!$C$76:$Q$116,'01 - Stavební část'!$C$122:$Q$447</definedName>
    <definedName name="_xlnm.Print_Titles" localSheetId="1">'01 - Stavební část'!$132:$132</definedName>
    <definedName name="_xlnm.Print_Area" localSheetId="2">'02 - Ocelová konstrukce'!$C$4:$Q$70,'02 - Ocelová konstrukce'!$C$76:$Q$103,'02 - Ocelová konstrukce'!$C$109:$Q$210</definedName>
    <definedName name="_xlnm.Print_Titles" localSheetId="2">'02 - Ocelová konstrukce'!$119:$119</definedName>
    <definedName name="_xlnm.Print_Area" localSheetId="3">'03 - Kanalizace a vsakova...'!$C$4:$Q$70,'03 - Kanalizace a vsakova...'!$C$76:$Q$106,'03 - Kanalizace a vsakova...'!$C$112:$Q$172</definedName>
    <definedName name="_xlnm.Print_Titles" localSheetId="3">'03 - Kanalizace a vsakova...'!$122:$122</definedName>
    <definedName name="_xlnm.Print_Area" localSheetId="4">'05 - Elektročást'!$C$4:$Q$70,'05 - Elektročást'!$C$76:$Q$102,'05 - Elektročást'!$C$108:$Q$152</definedName>
    <definedName name="_xlnm.Print_Titles" localSheetId="4">'05 - Elektročást'!$118:$118</definedName>
    <definedName name="_xlnm.Print_Area" localSheetId="5">'06 - Vzduchotechnika'!$C$4:$Q$70,'06 - Vzduchotechnika'!$C$76:$Q$99,'06 - Vzduchotechnika'!$C$105:$Q$140</definedName>
    <definedName name="_xlnm.Print_Titles" localSheetId="5">'06 - Vzduchotechnika'!$115:$115</definedName>
    <definedName name="_xlnm.Print_Area" localSheetId="6">'07 - Zpevněné plochy'!$C$4:$Q$70,'07 - Zpevněné plochy'!$C$76:$Q$102,'07 - Zpevněné plochy'!$C$108:$Q$139</definedName>
    <definedName name="_xlnm.Print_Titles" localSheetId="6">'07 - Zpevněné plochy'!$118:$118</definedName>
  </definedNames>
  <calcPr/>
</workbook>
</file>

<file path=xl/calcChain.xml><?xml version="1.0" encoding="utf-8"?>
<calcChain xmlns="http://schemas.openxmlformats.org/spreadsheetml/2006/main">
  <c i="7" r="N139"/>
  <c i="1" r="AY93"/>
  <c r="AX93"/>
  <c i="7" r="BI138"/>
  <c r="BH138"/>
  <c r="BG138"/>
  <c r="BF138"/>
  <c r="AA138"/>
  <c r="AA137"/>
  <c r="Y138"/>
  <c r="Y137"/>
  <c r="W138"/>
  <c r="W137"/>
  <c r="BK138"/>
  <c r="BK137"/>
  <c r="N137"/>
  <c r="N138"/>
  <c r="BE138"/>
  <c r="N92"/>
  <c r="BI136"/>
  <c r="BH136"/>
  <c r="BG136"/>
  <c r="BF136"/>
  <c r="AA136"/>
  <c r="Y136"/>
  <c r="W136"/>
  <c r="BK136"/>
  <c r="N136"/>
  <c r="BE136"/>
  <c r="BI135"/>
  <c r="BH135"/>
  <c r="BG135"/>
  <c r="BF135"/>
  <c r="AA135"/>
  <c r="Y135"/>
  <c r="W135"/>
  <c r="BK135"/>
  <c r="N135"/>
  <c r="BE135"/>
  <c r="BI133"/>
  <c r="BH133"/>
  <c r="BG133"/>
  <c r="BF133"/>
  <c r="AA133"/>
  <c r="AA132"/>
  <c r="Y133"/>
  <c r="Y132"/>
  <c r="W133"/>
  <c r="W132"/>
  <c r="BK133"/>
  <c r="BK132"/>
  <c r="N132"/>
  <c r="N133"/>
  <c r="BE133"/>
  <c r="N91"/>
  <c r="BI131"/>
  <c r="BH131"/>
  <c r="BG131"/>
  <c r="BF131"/>
  <c r="AA131"/>
  <c r="Y131"/>
  <c r="W131"/>
  <c r="BK131"/>
  <c r="N131"/>
  <c r="BE131"/>
  <c r="BI130"/>
  <c r="BH130"/>
  <c r="BG130"/>
  <c r="BF130"/>
  <c r="AA130"/>
  <c r="Y130"/>
  <c r="W130"/>
  <c r="BK130"/>
  <c r="N130"/>
  <c r="BE130"/>
  <c r="BI129"/>
  <c r="BH129"/>
  <c r="BG129"/>
  <c r="BF129"/>
  <c r="AA129"/>
  <c r="Y129"/>
  <c r="W129"/>
  <c r="BK129"/>
  <c r="N129"/>
  <c r="BE129"/>
  <c r="BI128"/>
  <c r="BH128"/>
  <c r="BG128"/>
  <c r="BF128"/>
  <c r="AA128"/>
  <c r="Y128"/>
  <c r="W128"/>
  <c r="BK128"/>
  <c r="N128"/>
  <c r="BE128"/>
  <c r="BI127"/>
  <c r="BH127"/>
  <c r="BG127"/>
  <c r="BF127"/>
  <c r="AA127"/>
  <c r="Y127"/>
  <c r="W127"/>
  <c r="BK127"/>
  <c r="N127"/>
  <c r="BE127"/>
  <c r="BI126"/>
  <c r="BH126"/>
  <c r="BG126"/>
  <c r="BF126"/>
  <c r="AA126"/>
  <c r="AA125"/>
  <c r="Y126"/>
  <c r="Y125"/>
  <c r="W126"/>
  <c r="W125"/>
  <c r="BK126"/>
  <c r="BK125"/>
  <c r="N125"/>
  <c r="N126"/>
  <c r="BE126"/>
  <c r="N90"/>
  <c r="BI121"/>
  <c r="BH121"/>
  <c r="BG121"/>
  <c r="BF121"/>
  <c r="AA121"/>
  <c r="AA120"/>
  <c r="AA119"/>
  <c r="Y121"/>
  <c r="Y120"/>
  <c r="Y119"/>
  <c r="W121"/>
  <c r="W120"/>
  <c r="W119"/>
  <c i="1" r="AU93"/>
  <c i="7" r="BK121"/>
  <c r="BK120"/>
  <c r="N120"/>
  <c r="BK119"/>
  <c r="N119"/>
  <c r="N88"/>
  <c r="N121"/>
  <c r="BE121"/>
  <c r="N89"/>
  <c r="M115"/>
  <c r="F115"/>
  <c r="F113"/>
  <c r="F111"/>
  <c r="BI100"/>
  <c r="BH100"/>
  <c r="BG100"/>
  <c r="BF100"/>
  <c r="N100"/>
  <c r="BE100"/>
  <c r="BI99"/>
  <c r="BH99"/>
  <c r="BG99"/>
  <c r="BF99"/>
  <c r="N99"/>
  <c r="BE99"/>
  <c r="BI98"/>
  <c r="BH98"/>
  <c r="BG98"/>
  <c r="BF98"/>
  <c r="N98"/>
  <c r="BE98"/>
  <c r="BI97"/>
  <c r="BH97"/>
  <c r="BG97"/>
  <c r="BF97"/>
  <c r="N97"/>
  <c r="BE97"/>
  <c r="BI96"/>
  <c r="BH96"/>
  <c r="BG96"/>
  <c r="BF96"/>
  <c r="N96"/>
  <c r="BE96"/>
  <c r="BI95"/>
  <c r="H36"/>
  <c i="1" r="BD93"/>
  <c i="7" r="BH95"/>
  <c r="H35"/>
  <c i="1" r="BC93"/>
  <c i="7" r="BG95"/>
  <c r="H34"/>
  <c i="1" r="BB93"/>
  <c i="7" r="BF95"/>
  <c r="M33"/>
  <c i="1" r="AW93"/>
  <c i="7" r="H33"/>
  <c i="1" r="BA93"/>
  <c i="7" r="N95"/>
  <c r="N94"/>
  <c r="L102"/>
  <c r="BE95"/>
  <c r="M32"/>
  <c i="1" r="AV93"/>
  <c i="7" r="H32"/>
  <c i="1" r="AZ93"/>
  <c i="7" r="M28"/>
  <c i="1" r="AS93"/>
  <c i="7" r="M27"/>
  <c r="M83"/>
  <c r="F83"/>
  <c r="F81"/>
  <c r="F79"/>
  <c r="M30"/>
  <c i="1" r="AG93"/>
  <c i="7" r="L38"/>
  <c r="O21"/>
  <c r="E21"/>
  <c r="M116"/>
  <c r="M84"/>
  <c r="O20"/>
  <c r="O15"/>
  <c r="E15"/>
  <c r="F116"/>
  <c r="F84"/>
  <c r="O14"/>
  <c r="O9"/>
  <c r="M113"/>
  <c r="M81"/>
  <c r="F6"/>
  <c r="F110"/>
  <c r="F78"/>
  <c i="6" r="N140"/>
  <c i="1" r="AY92"/>
  <c r="AX92"/>
  <c i="6" r="BI139"/>
  <c r="BH139"/>
  <c r="BG139"/>
  <c r="BF139"/>
  <c r="AA139"/>
  <c r="Y139"/>
  <c r="W139"/>
  <c r="BK139"/>
  <c r="N139"/>
  <c r="BE139"/>
  <c r="BI138"/>
  <c r="BH138"/>
  <c r="BG138"/>
  <c r="BF138"/>
  <c r="AA138"/>
  <c r="Y138"/>
  <c r="W138"/>
  <c r="BK138"/>
  <c r="N138"/>
  <c r="BE138"/>
  <c r="BI137"/>
  <c r="BH137"/>
  <c r="BG137"/>
  <c r="BF137"/>
  <c r="AA137"/>
  <c r="Y137"/>
  <c r="W137"/>
  <c r="BK137"/>
  <c r="N137"/>
  <c r="BE137"/>
  <c r="BI136"/>
  <c r="BH136"/>
  <c r="BG136"/>
  <c r="BF136"/>
  <c r="AA136"/>
  <c r="Y136"/>
  <c r="W136"/>
  <c r="BK136"/>
  <c r="N136"/>
  <c r="BE136"/>
  <c r="BI135"/>
  <c r="BH135"/>
  <c r="BG135"/>
  <c r="BF135"/>
  <c r="AA135"/>
  <c r="Y135"/>
  <c r="W135"/>
  <c r="BK135"/>
  <c r="N135"/>
  <c r="BE135"/>
  <c r="BI134"/>
  <c r="BH134"/>
  <c r="BG134"/>
  <c r="BF134"/>
  <c r="AA134"/>
  <c r="Y134"/>
  <c r="W134"/>
  <c r="BK134"/>
  <c r="N134"/>
  <c r="BE134"/>
  <c r="BI133"/>
  <c r="BH133"/>
  <c r="BG133"/>
  <c r="BF133"/>
  <c r="AA133"/>
  <c r="Y133"/>
  <c r="W133"/>
  <c r="BK133"/>
  <c r="N133"/>
  <c r="BE133"/>
  <c r="BI132"/>
  <c r="BH132"/>
  <c r="BG132"/>
  <c r="BF132"/>
  <c r="AA132"/>
  <c r="Y132"/>
  <c r="W132"/>
  <c r="BK132"/>
  <c r="N132"/>
  <c r="BE132"/>
  <c r="BI131"/>
  <c r="BH131"/>
  <c r="BG131"/>
  <c r="BF131"/>
  <c r="AA131"/>
  <c r="Y131"/>
  <c r="W131"/>
  <c r="BK131"/>
  <c r="N131"/>
  <c r="BE131"/>
  <c r="BI130"/>
  <c r="BH130"/>
  <c r="BG130"/>
  <c r="BF130"/>
  <c r="AA130"/>
  <c r="Y130"/>
  <c r="W130"/>
  <c r="BK130"/>
  <c r="N130"/>
  <c r="BE130"/>
  <c r="BI129"/>
  <c r="BH129"/>
  <c r="BG129"/>
  <c r="BF129"/>
  <c r="AA129"/>
  <c r="Y129"/>
  <c r="W129"/>
  <c r="BK129"/>
  <c r="N129"/>
  <c r="BE129"/>
  <c r="BI128"/>
  <c r="BH128"/>
  <c r="BG128"/>
  <c r="BF128"/>
  <c r="AA128"/>
  <c r="Y128"/>
  <c r="W128"/>
  <c r="BK128"/>
  <c r="N128"/>
  <c r="BE128"/>
  <c r="BI127"/>
  <c r="BH127"/>
  <c r="BG127"/>
  <c r="BF127"/>
  <c r="AA127"/>
  <c r="Y127"/>
  <c r="W127"/>
  <c r="BK127"/>
  <c r="N127"/>
  <c r="BE127"/>
  <c r="BI126"/>
  <c r="BH126"/>
  <c r="BG126"/>
  <c r="BF126"/>
  <c r="AA126"/>
  <c r="Y126"/>
  <c r="W126"/>
  <c r="BK126"/>
  <c r="N126"/>
  <c r="BE126"/>
  <c r="BI125"/>
  <c r="BH125"/>
  <c r="BG125"/>
  <c r="BF125"/>
  <c r="AA125"/>
  <c r="Y125"/>
  <c r="W125"/>
  <c r="BK125"/>
  <c r="N125"/>
  <c r="BE125"/>
  <c r="BI124"/>
  <c r="BH124"/>
  <c r="BG124"/>
  <c r="BF124"/>
  <c r="AA124"/>
  <c r="Y124"/>
  <c r="W124"/>
  <c r="BK124"/>
  <c r="N124"/>
  <c r="BE124"/>
  <c r="BI123"/>
  <c r="BH123"/>
  <c r="BG123"/>
  <c r="BF123"/>
  <c r="AA123"/>
  <c r="Y123"/>
  <c r="W123"/>
  <c r="BK123"/>
  <c r="N123"/>
  <c r="BE123"/>
  <c r="BI122"/>
  <c r="BH122"/>
  <c r="BG122"/>
  <c r="BF122"/>
  <c r="AA122"/>
  <c r="Y122"/>
  <c r="W122"/>
  <c r="BK122"/>
  <c r="N122"/>
  <c r="BE122"/>
  <c r="BI121"/>
  <c r="BH121"/>
  <c r="BG121"/>
  <c r="BF121"/>
  <c r="AA121"/>
  <c r="Y121"/>
  <c r="W121"/>
  <c r="BK121"/>
  <c r="N121"/>
  <c r="BE121"/>
  <c r="BI120"/>
  <c r="BH120"/>
  <c r="BG120"/>
  <c r="BF120"/>
  <c r="AA120"/>
  <c r="Y120"/>
  <c r="W120"/>
  <c r="BK120"/>
  <c r="N120"/>
  <c r="BE120"/>
  <c r="BI119"/>
  <c r="BH119"/>
  <c r="BG119"/>
  <c r="BF119"/>
  <c r="AA119"/>
  <c r="Y119"/>
  <c r="W119"/>
  <c r="BK119"/>
  <c r="N119"/>
  <c r="BE119"/>
  <c r="BI118"/>
  <c r="BH118"/>
  <c r="BG118"/>
  <c r="BF118"/>
  <c r="AA118"/>
  <c r="AA117"/>
  <c r="AA116"/>
  <c r="Y118"/>
  <c r="Y117"/>
  <c r="Y116"/>
  <c r="W118"/>
  <c r="W117"/>
  <c r="W116"/>
  <c i="1" r="AU92"/>
  <c i="6" r="BK118"/>
  <c r="BK117"/>
  <c r="N117"/>
  <c r="BK116"/>
  <c r="N116"/>
  <c r="N88"/>
  <c r="N118"/>
  <c r="BE118"/>
  <c r="N89"/>
  <c r="M112"/>
  <c r="F112"/>
  <c r="F110"/>
  <c r="F108"/>
  <c r="BI97"/>
  <c r="BH97"/>
  <c r="BG97"/>
  <c r="BF97"/>
  <c r="N97"/>
  <c r="BE97"/>
  <c r="BI96"/>
  <c r="BH96"/>
  <c r="BG96"/>
  <c r="BF96"/>
  <c r="N96"/>
  <c r="BE96"/>
  <c r="BI95"/>
  <c r="BH95"/>
  <c r="BG95"/>
  <c r="BF95"/>
  <c r="N95"/>
  <c r="BE95"/>
  <c r="BI94"/>
  <c r="BH94"/>
  <c r="BG94"/>
  <c r="BF94"/>
  <c r="N94"/>
  <c r="BE94"/>
  <c r="BI93"/>
  <c r="BH93"/>
  <c r="BG93"/>
  <c r="BF93"/>
  <c r="N93"/>
  <c r="BE93"/>
  <c r="BI92"/>
  <c r="H36"/>
  <c i="1" r="BD92"/>
  <c i="6" r="BH92"/>
  <c r="H35"/>
  <c i="1" r="BC92"/>
  <c i="6" r="BG92"/>
  <c r="H34"/>
  <c i="1" r="BB92"/>
  <c i="6" r="BF92"/>
  <c r="M33"/>
  <c i="1" r="AW92"/>
  <c i="6" r="H33"/>
  <c i="1" r="BA92"/>
  <c i="6" r="N92"/>
  <c r="N91"/>
  <c r="L99"/>
  <c r="BE92"/>
  <c r="M32"/>
  <c i="1" r="AV92"/>
  <c i="6" r="H32"/>
  <c i="1" r="AZ92"/>
  <c i="6" r="M28"/>
  <c i="1" r="AS92"/>
  <c i="6" r="M27"/>
  <c r="M83"/>
  <c r="F83"/>
  <c r="F81"/>
  <c r="F79"/>
  <c r="M30"/>
  <c i="1" r="AG92"/>
  <c i="6" r="L38"/>
  <c r="O21"/>
  <c r="E21"/>
  <c r="M113"/>
  <c r="M84"/>
  <c r="O20"/>
  <c r="O15"/>
  <c r="E15"/>
  <c r="F113"/>
  <c r="F84"/>
  <c r="O14"/>
  <c r="O9"/>
  <c r="M110"/>
  <c r="M81"/>
  <c r="F6"/>
  <c r="F107"/>
  <c r="F78"/>
  <c i="5" r="N152"/>
  <c i="1" r="AY91"/>
  <c r="AX91"/>
  <c i="5" r="BI151"/>
  <c r="BH151"/>
  <c r="BG151"/>
  <c r="BF151"/>
  <c r="AA151"/>
  <c r="Y151"/>
  <c r="W151"/>
  <c r="BK151"/>
  <c r="N151"/>
  <c r="BE151"/>
  <c r="BI150"/>
  <c r="BH150"/>
  <c r="BG150"/>
  <c r="BF150"/>
  <c r="AA150"/>
  <c r="Y150"/>
  <c r="W150"/>
  <c r="BK150"/>
  <c r="N150"/>
  <c r="BE150"/>
  <c r="BI149"/>
  <c r="BH149"/>
  <c r="BG149"/>
  <c r="BF149"/>
  <c r="AA149"/>
  <c r="AA148"/>
  <c r="Y149"/>
  <c r="Y148"/>
  <c r="W149"/>
  <c r="W148"/>
  <c r="BK149"/>
  <c r="BK148"/>
  <c r="N148"/>
  <c r="N149"/>
  <c r="BE149"/>
  <c r="N92"/>
  <c r="BI147"/>
  <c r="BH147"/>
  <c r="BG147"/>
  <c r="BF147"/>
  <c r="AA147"/>
  <c r="Y147"/>
  <c r="W147"/>
  <c r="BK147"/>
  <c r="N147"/>
  <c r="BE147"/>
  <c r="BI146"/>
  <c r="BH146"/>
  <c r="BG146"/>
  <c r="BF146"/>
  <c r="AA146"/>
  <c r="Y146"/>
  <c r="W146"/>
  <c r="BK146"/>
  <c r="N146"/>
  <c r="BE146"/>
  <c r="BI145"/>
  <c r="BH145"/>
  <c r="BG145"/>
  <c r="BF145"/>
  <c r="AA145"/>
  <c r="AA144"/>
  <c r="Y145"/>
  <c r="Y144"/>
  <c r="W145"/>
  <c r="W144"/>
  <c r="BK145"/>
  <c r="BK144"/>
  <c r="N144"/>
  <c r="N145"/>
  <c r="BE145"/>
  <c r="N91"/>
  <c r="BI143"/>
  <c r="BH143"/>
  <c r="BG143"/>
  <c r="BF143"/>
  <c r="AA143"/>
  <c r="Y143"/>
  <c r="W143"/>
  <c r="BK143"/>
  <c r="N143"/>
  <c r="BE143"/>
  <c r="BI142"/>
  <c r="BH142"/>
  <c r="BG142"/>
  <c r="BF142"/>
  <c r="AA142"/>
  <c r="Y142"/>
  <c r="W142"/>
  <c r="BK142"/>
  <c r="N142"/>
  <c r="BE142"/>
  <c r="BI141"/>
  <c r="BH141"/>
  <c r="BG141"/>
  <c r="BF141"/>
  <c r="AA141"/>
  <c r="Y141"/>
  <c r="W141"/>
  <c r="BK141"/>
  <c r="N141"/>
  <c r="BE141"/>
  <c r="BI140"/>
  <c r="BH140"/>
  <c r="BG140"/>
  <c r="BF140"/>
  <c r="AA140"/>
  <c r="Y140"/>
  <c r="W140"/>
  <c r="BK140"/>
  <c r="N140"/>
  <c r="BE140"/>
  <c r="BI139"/>
  <c r="BH139"/>
  <c r="BG139"/>
  <c r="BF139"/>
  <c r="AA139"/>
  <c r="Y139"/>
  <c r="W139"/>
  <c r="BK139"/>
  <c r="N139"/>
  <c r="BE139"/>
  <c r="BI138"/>
  <c r="BH138"/>
  <c r="BG138"/>
  <c r="BF138"/>
  <c r="AA138"/>
  <c r="Y138"/>
  <c r="W138"/>
  <c r="BK138"/>
  <c r="N138"/>
  <c r="BE138"/>
  <c r="BI137"/>
  <c r="BH137"/>
  <c r="BG137"/>
  <c r="BF137"/>
  <c r="AA137"/>
  <c r="Y137"/>
  <c r="W137"/>
  <c r="BK137"/>
  <c r="N137"/>
  <c r="BE137"/>
  <c r="BI136"/>
  <c r="BH136"/>
  <c r="BG136"/>
  <c r="BF136"/>
  <c r="AA136"/>
  <c r="Y136"/>
  <c r="W136"/>
  <c r="BK136"/>
  <c r="N136"/>
  <c r="BE136"/>
  <c r="BI135"/>
  <c r="BH135"/>
  <c r="BG135"/>
  <c r="BF135"/>
  <c r="AA135"/>
  <c r="Y135"/>
  <c r="W135"/>
  <c r="BK135"/>
  <c r="N135"/>
  <c r="BE135"/>
  <c r="BI134"/>
  <c r="BH134"/>
  <c r="BG134"/>
  <c r="BF134"/>
  <c r="AA134"/>
  <c r="Y134"/>
  <c r="W134"/>
  <c r="BK134"/>
  <c r="N134"/>
  <c r="BE134"/>
  <c r="BI133"/>
  <c r="BH133"/>
  <c r="BG133"/>
  <c r="BF133"/>
  <c r="AA133"/>
  <c r="AA132"/>
  <c r="Y133"/>
  <c r="Y132"/>
  <c r="W133"/>
  <c r="W132"/>
  <c r="BK133"/>
  <c r="BK132"/>
  <c r="N132"/>
  <c r="N133"/>
  <c r="BE133"/>
  <c r="N90"/>
  <c r="BI131"/>
  <c r="BH131"/>
  <c r="BG131"/>
  <c r="BF131"/>
  <c r="AA131"/>
  <c r="Y131"/>
  <c r="W131"/>
  <c r="BK131"/>
  <c r="N131"/>
  <c r="BE131"/>
  <c r="BI130"/>
  <c r="BH130"/>
  <c r="BG130"/>
  <c r="BF130"/>
  <c r="AA130"/>
  <c r="Y130"/>
  <c r="W130"/>
  <c r="BK130"/>
  <c r="N130"/>
  <c r="BE130"/>
  <c r="BI129"/>
  <c r="BH129"/>
  <c r="BG129"/>
  <c r="BF129"/>
  <c r="AA129"/>
  <c r="Y129"/>
  <c r="W129"/>
  <c r="BK129"/>
  <c r="N129"/>
  <c r="BE129"/>
  <c r="BI128"/>
  <c r="BH128"/>
  <c r="BG128"/>
  <c r="BF128"/>
  <c r="AA128"/>
  <c r="Y128"/>
  <c r="W128"/>
  <c r="BK128"/>
  <c r="N128"/>
  <c r="BE128"/>
  <c r="BI127"/>
  <c r="BH127"/>
  <c r="BG127"/>
  <c r="BF127"/>
  <c r="AA127"/>
  <c r="Y127"/>
  <c r="W127"/>
  <c r="BK127"/>
  <c r="N127"/>
  <c r="BE127"/>
  <c r="BI126"/>
  <c r="BH126"/>
  <c r="BG126"/>
  <c r="BF126"/>
  <c r="AA126"/>
  <c r="Y126"/>
  <c r="W126"/>
  <c r="BK126"/>
  <c r="N126"/>
  <c r="BE126"/>
  <c r="BI125"/>
  <c r="BH125"/>
  <c r="BG125"/>
  <c r="BF125"/>
  <c r="AA125"/>
  <c r="Y125"/>
  <c r="W125"/>
  <c r="BK125"/>
  <c r="N125"/>
  <c r="BE125"/>
  <c r="BI124"/>
  <c r="BH124"/>
  <c r="BG124"/>
  <c r="BF124"/>
  <c r="AA124"/>
  <c r="Y124"/>
  <c r="W124"/>
  <c r="BK124"/>
  <c r="N124"/>
  <c r="BE124"/>
  <c r="BI123"/>
  <c r="BH123"/>
  <c r="BG123"/>
  <c r="BF123"/>
  <c r="AA123"/>
  <c r="Y123"/>
  <c r="W123"/>
  <c r="BK123"/>
  <c r="N123"/>
  <c r="BE123"/>
  <c r="BI122"/>
  <c r="BH122"/>
  <c r="BG122"/>
  <c r="BF122"/>
  <c r="AA122"/>
  <c r="Y122"/>
  <c r="W122"/>
  <c r="BK122"/>
  <c r="N122"/>
  <c r="BE122"/>
  <c r="BI121"/>
  <c r="BH121"/>
  <c r="BG121"/>
  <c r="BF121"/>
  <c r="AA121"/>
  <c r="AA120"/>
  <c r="AA119"/>
  <c r="Y121"/>
  <c r="Y120"/>
  <c r="Y119"/>
  <c r="W121"/>
  <c r="W120"/>
  <c r="W119"/>
  <c i="1" r="AU91"/>
  <c i="5" r="BK121"/>
  <c r="BK120"/>
  <c r="N120"/>
  <c r="BK119"/>
  <c r="N119"/>
  <c r="N88"/>
  <c r="N121"/>
  <c r="BE121"/>
  <c r="N89"/>
  <c r="M115"/>
  <c r="F115"/>
  <c r="F113"/>
  <c r="F111"/>
  <c r="BI100"/>
  <c r="BH100"/>
  <c r="BG100"/>
  <c r="BF100"/>
  <c r="N100"/>
  <c r="BE100"/>
  <c r="BI99"/>
  <c r="BH99"/>
  <c r="BG99"/>
  <c r="BF99"/>
  <c r="N99"/>
  <c r="BE99"/>
  <c r="BI98"/>
  <c r="BH98"/>
  <c r="BG98"/>
  <c r="BF98"/>
  <c r="N98"/>
  <c r="BE98"/>
  <c r="BI97"/>
  <c r="BH97"/>
  <c r="BG97"/>
  <c r="BF97"/>
  <c r="N97"/>
  <c r="BE97"/>
  <c r="BI96"/>
  <c r="BH96"/>
  <c r="BG96"/>
  <c r="BF96"/>
  <c r="N96"/>
  <c r="BE96"/>
  <c r="BI95"/>
  <c r="H36"/>
  <c i="1" r="BD91"/>
  <c i="5" r="BH95"/>
  <c r="H35"/>
  <c i="1" r="BC91"/>
  <c i="5" r="BG95"/>
  <c r="H34"/>
  <c i="1" r="BB91"/>
  <c i="5" r="BF95"/>
  <c r="M33"/>
  <c i="1" r="AW91"/>
  <c i="5" r="H33"/>
  <c i="1" r="BA91"/>
  <c i="5" r="N95"/>
  <c r="N94"/>
  <c r="L102"/>
  <c r="BE95"/>
  <c r="M32"/>
  <c i="1" r="AV91"/>
  <c i="5" r="H32"/>
  <c i="1" r="AZ91"/>
  <c i="5" r="M28"/>
  <c i="1" r="AS91"/>
  <c i="5" r="M27"/>
  <c r="M83"/>
  <c r="F83"/>
  <c r="F81"/>
  <c r="F79"/>
  <c r="M30"/>
  <c i="1" r="AG91"/>
  <c i="5" r="L38"/>
  <c r="O21"/>
  <c r="E21"/>
  <c r="M116"/>
  <c r="M84"/>
  <c r="O20"/>
  <c r="O15"/>
  <c r="E15"/>
  <c r="F116"/>
  <c r="F84"/>
  <c r="O14"/>
  <c r="O9"/>
  <c r="M113"/>
  <c r="M81"/>
  <c r="F6"/>
  <c r="F110"/>
  <c r="F78"/>
  <c i="4" r="N172"/>
  <c i="1" r="AY90"/>
  <c r="AX90"/>
  <c i="4" r="BI171"/>
  <c r="BH171"/>
  <c r="BG171"/>
  <c r="BF171"/>
  <c r="AA171"/>
  <c r="AA170"/>
  <c r="AA169"/>
  <c r="Y171"/>
  <c r="Y170"/>
  <c r="Y169"/>
  <c r="W171"/>
  <c r="W170"/>
  <c r="W169"/>
  <c r="BK171"/>
  <c r="BK170"/>
  <c r="N170"/>
  <c r="BK169"/>
  <c r="N169"/>
  <c r="N171"/>
  <c r="BE171"/>
  <c r="N96"/>
  <c r="N95"/>
  <c r="BI168"/>
  <c r="BH168"/>
  <c r="BG168"/>
  <c r="BF168"/>
  <c r="AA168"/>
  <c r="AA167"/>
  <c r="Y168"/>
  <c r="Y167"/>
  <c r="W168"/>
  <c r="W167"/>
  <c r="BK168"/>
  <c r="BK167"/>
  <c r="N167"/>
  <c r="N168"/>
  <c r="BE168"/>
  <c r="N94"/>
  <c r="BI166"/>
  <c r="BH166"/>
  <c r="BG166"/>
  <c r="BF166"/>
  <c r="AA166"/>
  <c r="Y166"/>
  <c r="W166"/>
  <c r="BK166"/>
  <c r="N166"/>
  <c r="BE166"/>
  <c r="BI165"/>
  <c r="BH165"/>
  <c r="BG165"/>
  <c r="BF165"/>
  <c r="AA165"/>
  <c r="Y165"/>
  <c r="W165"/>
  <c r="BK165"/>
  <c r="N165"/>
  <c r="BE165"/>
  <c r="BI164"/>
  <c r="BH164"/>
  <c r="BG164"/>
  <c r="BF164"/>
  <c r="AA164"/>
  <c r="Y164"/>
  <c r="W164"/>
  <c r="BK164"/>
  <c r="N164"/>
  <c r="BE164"/>
  <c r="BI163"/>
  <c r="BH163"/>
  <c r="BG163"/>
  <c r="BF163"/>
  <c r="AA163"/>
  <c r="Y163"/>
  <c r="W163"/>
  <c r="BK163"/>
  <c r="N163"/>
  <c r="BE163"/>
  <c r="BI162"/>
  <c r="BH162"/>
  <c r="BG162"/>
  <c r="BF162"/>
  <c r="AA162"/>
  <c r="Y162"/>
  <c r="W162"/>
  <c r="BK162"/>
  <c r="N162"/>
  <c r="BE162"/>
  <c r="BI160"/>
  <c r="BH160"/>
  <c r="BG160"/>
  <c r="BF160"/>
  <c r="AA160"/>
  <c r="Y160"/>
  <c r="W160"/>
  <c r="BK160"/>
  <c r="N160"/>
  <c r="BE160"/>
  <c r="BI158"/>
  <c r="BH158"/>
  <c r="BG158"/>
  <c r="BF158"/>
  <c r="AA158"/>
  <c r="Y158"/>
  <c r="W158"/>
  <c r="BK158"/>
  <c r="N158"/>
  <c r="BE158"/>
  <c r="BI156"/>
  <c r="BH156"/>
  <c r="BG156"/>
  <c r="BF156"/>
  <c r="AA156"/>
  <c r="AA155"/>
  <c r="Y156"/>
  <c r="Y155"/>
  <c r="W156"/>
  <c r="W155"/>
  <c r="BK156"/>
  <c r="BK155"/>
  <c r="N155"/>
  <c r="N156"/>
  <c r="BE156"/>
  <c r="N93"/>
  <c r="BI153"/>
  <c r="BH153"/>
  <c r="BG153"/>
  <c r="BF153"/>
  <c r="AA153"/>
  <c r="AA152"/>
  <c r="Y153"/>
  <c r="Y152"/>
  <c r="W153"/>
  <c r="W152"/>
  <c r="BK153"/>
  <c r="BK152"/>
  <c r="N152"/>
  <c r="N153"/>
  <c r="BE153"/>
  <c r="N92"/>
  <c r="BI150"/>
  <c r="BH150"/>
  <c r="BG150"/>
  <c r="BF150"/>
  <c r="AA150"/>
  <c r="Y150"/>
  <c r="W150"/>
  <c r="BK150"/>
  <c r="N150"/>
  <c r="BE150"/>
  <c r="BI147"/>
  <c r="BH147"/>
  <c r="BG147"/>
  <c r="BF147"/>
  <c r="AA147"/>
  <c r="AA146"/>
  <c r="Y147"/>
  <c r="Y146"/>
  <c r="W147"/>
  <c r="W146"/>
  <c r="BK147"/>
  <c r="BK146"/>
  <c r="N146"/>
  <c r="N147"/>
  <c r="BE147"/>
  <c r="N91"/>
  <c r="BI144"/>
  <c r="BH144"/>
  <c r="BG144"/>
  <c r="BF144"/>
  <c r="AA144"/>
  <c r="Y144"/>
  <c r="W144"/>
  <c r="BK144"/>
  <c r="N144"/>
  <c r="BE144"/>
  <c r="BI138"/>
  <c r="BH138"/>
  <c r="BG138"/>
  <c r="BF138"/>
  <c r="AA138"/>
  <c r="Y138"/>
  <c r="W138"/>
  <c r="BK138"/>
  <c r="N138"/>
  <c r="BE138"/>
  <c r="BI136"/>
  <c r="BH136"/>
  <c r="BG136"/>
  <c r="BF136"/>
  <c r="AA136"/>
  <c r="Y136"/>
  <c r="W136"/>
  <c r="BK136"/>
  <c r="N136"/>
  <c r="BE136"/>
  <c r="BI135"/>
  <c r="BH135"/>
  <c r="BG135"/>
  <c r="BF135"/>
  <c r="AA135"/>
  <c r="Y135"/>
  <c r="W135"/>
  <c r="BK135"/>
  <c r="N135"/>
  <c r="BE135"/>
  <c r="BI133"/>
  <c r="BH133"/>
  <c r="BG133"/>
  <c r="BF133"/>
  <c r="AA133"/>
  <c r="Y133"/>
  <c r="W133"/>
  <c r="BK133"/>
  <c r="N133"/>
  <c r="BE133"/>
  <c r="BI132"/>
  <c r="BH132"/>
  <c r="BG132"/>
  <c r="BF132"/>
  <c r="AA132"/>
  <c r="Y132"/>
  <c r="W132"/>
  <c r="BK132"/>
  <c r="N132"/>
  <c r="BE132"/>
  <c r="BI130"/>
  <c r="BH130"/>
  <c r="BG130"/>
  <c r="BF130"/>
  <c r="AA130"/>
  <c r="Y130"/>
  <c r="W130"/>
  <c r="BK130"/>
  <c r="N130"/>
  <c r="BE130"/>
  <c r="BI129"/>
  <c r="BH129"/>
  <c r="BG129"/>
  <c r="BF129"/>
  <c r="AA129"/>
  <c r="Y129"/>
  <c r="W129"/>
  <c r="BK129"/>
  <c r="N129"/>
  <c r="BE129"/>
  <c r="BI126"/>
  <c r="BH126"/>
  <c r="BG126"/>
  <c r="BF126"/>
  <c r="AA126"/>
  <c r="AA125"/>
  <c r="AA124"/>
  <c r="AA123"/>
  <c r="Y126"/>
  <c r="Y125"/>
  <c r="Y124"/>
  <c r="Y123"/>
  <c r="W126"/>
  <c r="W125"/>
  <c r="W124"/>
  <c r="W123"/>
  <c i="1" r="AU90"/>
  <c i="4" r="BK126"/>
  <c r="BK125"/>
  <c r="N125"/>
  <c r="BK124"/>
  <c r="N124"/>
  <c r="BK123"/>
  <c r="N123"/>
  <c r="N88"/>
  <c r="N126"/>
  <c r="BE126"/>
  <c r="N90"/>
  <c r="N89"/>
  <c r="M119"/>
  <c r="F119"/>
  <c r="F117"/>
  <c r="F115"/>
  <c r="BI104"/>
  <c r="BH104"/>
  <c r="BG104"/>
  <c r="BF104"/>
  <c r="N104"/>
  <c r="BE104"/>
  <c r="BI103"/>
  <c r="BH103"/>
  <c r="BG103"/>
  <c r="BF103"/>
  <c r="N103"/>
  <c r="BE103"/>
  <c r="BI102"/>
  <c r="BH102"/>
  <c r="BG102"/>
  <c r="BF102"/>
  <c r="N102"/>
  <c r="BE102"/>
  <c r="BI101"/>
  <c r="BH101"/>
  <c r="BG101"/>
  <c r="BF101"/>
  <c r="N101"/>
  <c r="BE101"/>
  <c r="BI100"/>
  <c r="BH100"/>
  <c r="BG100"/>
  <c r="BF100"/>
  <c r="N100"/>
  <c r="BE100"/>
  <c r="BI99"/>
  <c r="H36"/>
  <c i="1" r="BD90"/>
  <c i="4" r="BH99"/>
  <c r="H35"/>
  <c i="1" r="BC90"/>
  <c i="4" r="BG99"/>
  <c r="H34"/>
  <c i="1" r="BB90"/>
  <c i="4" r="BF99"/>
  <c r="M33"/>
  <c i="1" r="AW90"/>
  <c i="4" r="H33"/>
  <c i="1" r="BA90"/>
  <c i="4" r="N99"/>
  <c r="N98"/>
  <c r="L106"/>
  <c r="BE99"/>
  <c r="M32"/>
  <c i="1" r="AV90"/>
  <c i="4" r="H32"/>
  <c i="1" r="AZ90"/>
  <c i="4" r="M28"/>
  <c i="1" r="AS90"/>
  <c i="4" r="M27"/>
  <c r="M83"/>
  <c r="F83"/>
  <c r="F81"/>
  <c r="F79"/>
  <c r="M30"/>
  <c i="1" r="AG90"/>
  <c i="4" r="L38"/>
  <c r="O21"/>
  <c r="E21"/>
  <c r="M120"/>
  <c r="M84"/>
  <c r="O20"/>
  <c r="O15"/>
  <c r="E15"/>
  <c r="F120"/>
  <c r="F84"/>
  <c r="O14"/>
  <c r="O9"/>
  <c r="M117"/>
  <c r="M81"/>
  <c r="F6"/>
  <c r="F114"/>
  <c r="F78"/>
  <c i="3" r="N210"/>
  <c i="1" r="AY89"/>
  <c r="AX89"/>
  <c i="3" r="BI207"/>
  <c r="BH207"/>
  <c r="BG207"/>
  <c r="BF207"/>
  <c r="AA207"/>
  <c r="Y207"/>
  <c r="W207"/>
  <c r="BK207"/>
  <c r="N207"/>
  <c r="BE207"/>
  <c r="BI204"/>
  <c r="BH204"/>
  <c r="BG204"/>
  <c r="BF204"/>
  <c r="AA204"/>
  <c r="Y204"/>
  <c r="W204"/>
  <c r="BK204"/>
  <c r="N204"/>
  <c r="BE204"/>
  <c r="BI203"/>
  <c r="BH203"/>
  <c r="BG203"/>
  <c r="BF203"/>
  <c r="AA203"/>
  <c r="Y203"/>
  <c r="W203"/>
  <c r="BK203"/>
  <c r="N203"/>
  <c r="BE203"/>
  <c r="BI200"/>
  <c r="BH200"/>
  <c r="BG200"/>
  <c r="BF200"/>
  <c r="AA200"/>
  <c r="Y200"/>
  <c r="W200"/>
  <c r="BK200"/>
  <c r="N200"/>
  <c r="BE200"/>
  <c r="BI197"/>
  <c r="BH197"/>
  <c r="BG197"/>
  <c r="BF197"/>
  <c r="AA197"/>
  <c r="Y197"/>
  <c r="W197"/>
  <c r="BK197"/>
  <c r="N197"/>
  <c r="BE197"/>
  <c r="BI194"/>
  <c r="BH194"/>
  <c r="BG194"/>
  <c r="BF194"/>
  <c r="AA194"/>
  <c r="Y194"/>
  <c r="W194"/>
  <c r="BK194"/>
  <c r="N194"/>
  <c r="BE194"/>
  <c r="BI193"/>
  <c r="BH193"/>
  <c r="BG193"/>
  <c r="BF193"/>
  <c r="AA193"/>
  <c r="Y193"/>
  <c r="W193"/>
  <c r="BK193"/>
  <c r="N193"/>
  <c r="BE193"/>
  <c r="BI187"/>
  <c r="BH187"/>
  <c r="BG187"/>
  <c r="BF187"/>
  <c r="AA187"/>
  <c r="AA186"/>
  <c r="Y187"/>
  <c r="Y186"/>
  <c r="W187"/>
  <c r="W186"/>
  <c r="BK187"/>
  <c r="BK186"/>
  <c r="N186"/>
  <c r="N187"/>
  <c r="BE187"/>
  <c r="N93"/>
  <c r="BI185"/>
  <c r="BH185"/>
  <c r="BG185"/>
  <c r="BF185"/>
  <c r="AA185"/>
  <c r="AA184"/>
  <c r="Y185"/>
  <c r="Y184"/>
  <c r="W185"/>
  <c r="W184"/>
  <c r="BK185"/>
  <c r="BK184"/>
  <c r="N184"/>
  <c r="N185"/>
  <c r="BE185"/>
  <c r="N92"/>
  <c r="BI183"/>
  <c r="BH183"/>
  <c r="BG183"/>
  <c r="BF183"/>
  <c r="AA183"/>
  <c r="Y183"/>
  <c r="W183"/>
  <c r="BK183"/>
  <c r="N183"/>
  <c r="BE183"/>
  <c r="BI182"/>
  <c r="BH182"/>
  <c r="BG182"/>
  <c r="BF182"/>
  <c r="AA182"/>
  <c r="Y182"/>
  <c r="W182"/>
  <c r="BK182"/>
  <c r="N182"/>
  <c r="BE182"/>
  <c r="BI181"/>
  <c r="BH181"/>
  <c r="BG181"/>
  <c r="BF181"/>
  <c r="AA181"/>
  <c r="Y181"/>
  <c r="W181"/>
  <c r="BK181"/>
  <c r="N181"/>
  <c r="BE181"/>
  <c r="BI176"/>
  <c r="BH176"/>
  <c r="BG176"/>
  <c r="BF176"/>
  <c r="AA176"/>
  <c r="AA175"/>
  <c r="Y176"/>
  <c r="Y175"/>
  <c r="W176"/>
  <c r="W175"/>
  <c r="BK176"/>
  <c r="BK175"/>
  <c r="N175"/>
  <c r="N176"/>
  <c r="BE176"/>
  <c r="N91"/>
  <c r="BI174"/>
  <c r="BH174"/>
  <c r="BG174"/>
  <c r="BF174"/>
  <c r="AA174"/>
  <c r="Y174"/>
  <c r="W174"/>
  <c r="BK174"/>
  <c r="N174"/>
  <c r="BE174"/>
  <c r="BI171"/>
  <c r="BH171"/>
  <c r="BG171"/>
  <c r="BF171"/>
  <c r="AA171"/>
  <c r="AA170"/>
  <c r="Y171"/>
  <c r="Y170"/>
  <c r="W171"/>
  <c r="W170"/>
  <c r="BK171"/>
  <c r="BK170"/>
  <c r="N170"/>
  <c r="N171"/>
  <c r="BE171"/>
  <c r="N90"/>
  <c r="BI169"/>
  <c r="BH169"/>
  <c r="BG169"/>
  <c r="BF169"/>
  <c r="AA169"/>
  <c r="Y169"/>
  <c r="W169"/>
  <c r="BK169"/>
  <c r="N169"/>
  <c r="BE169"/>
  <c r="BI160"/>
  <c r="BH160"/>
  <c r="BG160"/>
  <c r="BF160"/>
  <c r="AA160"/>
  <c r="Y160"/>
  <c r="W160"/>
  <c r="BK160"/>
  <c r="N160"/>
  <c r="BE160"/>
  <c r="BI159"/>
  <c r="BH159"/>
  <c r="BG159"/>
  <c r="BF159"/>
  <c r="AA159"/>
  <c r="Y159"/>
  <c r="W159"/>
  <c r="BK159"/>
  <c r="N159"/>
  <c r="BE159"/>
  <c r="BI143"/>
  <c r="BH143"/>
  <c r="BG143"/>
  <c r="BF143"/>
  <c r="AA143"/>
  <c r="Y143"/>
  <c r="W143"/>
  <c r="BK143"/>
  <c r="N143"/>
  <c r="BE143"/>
  <c r="BI137"/>
  <c r="BH137"/>
  <c r="BG137"/>
  <c r="BF137"/>
  <c r="AA137"/>
  <c r="Y137"/>
  <c r="W137"/>
  <c r="BK137"/>
  <c r="N137"/>
  <c r="BE137"/>
  <c r="BI129"/>
  <c r="BH129"/>
  <c r="BG129"/>
  <c r="BF129"/>
  <c r="AA129"/>
  <c r="Y129"/>
  <c r="W129"/>
  <c r="BK129"/>
  <c r="N129"/>
  <c r="BE129"/>
  <c r="BI124"/>
  <c r="BH124"/>
  <c r="BG124"/>
  <c r="BF124"/>
  <c r="AA124"/>
  <c r="Y124"/>
  <c r="W124"/>
  <c r="BK124"/>
  <c r="N124"/>
  <c r="BE124"/>
  <c r="BI122"/>
  <c r="BH122"/>
  <c r="BG122"/>
  <c r="BF122"/>
  <c r="AA122"/>
  <c r="AA121"/>
  <c r="AA120"/>
  <c r="Y122"/>
  <c r="Y121"/>
  <c r="Y120"/>
  <c r="W122"/>
  <c r="W121"/>
  <c r="W120"/>
  <c i="1" r="AU89"/>
  <c i="3" r="BK122"/>
  <c r="BK121"/>
  <c r="N121"/>
  <c r="BK120"/>
  <c r="N120"/>
  <c r="N88"/>
  <c r="N122"/>
  <c r="BE122"/>
  <c r="N89"/>
  <c r="F117"/>
  <c r="M116"/>
  <c r="F116"/>
  <c r="F114"/>
  <c r="F112"/>
  <c r="BI101"/>
  <c r="BH101"/>
  <c r="BG101"/>
  <c r="BF101"/>
  <c r="N101"/>
  <c r="BE101"/>
  <c r="BI100"/>
  <c r="BH100"/>
  <c r="BG100"/>
  <c r="BF100"/>
  <c r="N100"/>
  <c r="BE100"/>
  <c r="BI99"/>
  <c r="BH99"/>
  <c r="BG99"/>
  <c r="BF99"/>
  <c r="N99"/>
  <c r="BE99"/>
  <c r="BI98"/>
  <c r="BH98"/>
  <c r="BG98"/>
  <c r="BF98"/>
  <c r="N98"/>
  <c r="BE98"/>
  <c r="BI97"/>
  <c r="BH97"/>
  <c r="BG97"/>
  <c r="BF97"/>
  <c r="N97"/>
  <c r="BE97"/>
  <c r="BI96"/>
  <c r="H36"/>
  <c i="1" r="BD89"/>
  <c i="3" r="BH96"/>
  <c r="H35"/>
  <c i="1" r="BC89"/>
  <c i="3" r="BG96"/>
  <c r="H34"/>
  <c i="1" r="BB89"/>
  <c i="3" r="BF96"/>
  <c r="M33"/>
  <c i="1" r="AW89"/>
  <c i="3" r="H33"/>
  <c i="1" r="BA89"/>
  <c i="3" r="N96"/>
  <c r="N95"/>
  <c r="L103"/>
  <c r="BE96"/>
  <c r="M32"/>
  <c i="1" r="AV89"/>
  <c i="3" r="H32"/>
  <c i="1" r="AZ89"/>
  <c i="3" r="M28"/>
  <c i="1" r="AS89"/>
  <c i="3" r="M27"/>
  <c r="F84"/>
  <c r="M83"/>
  <c r="F83"/>
  <c r="F81"/>
  <c r="F79"/>
  <c r="M30"/>
  <c i="1" r="AG89"/>
  <c i="3" r="L38"/>
  <c r="O21"/>
  <c r="E21"/>
  <c r="M117"/>
  <c r="M84"/>
  <c r="O20"/>
  <c r="O9"/>
  <c r="M114"/>
  <c r="M81"/>
  <c r="F6"/>
  <c r="F111"/>
  <c r="F78"/>
  <c i="2" r="N447"/>
  <c i="1" r="AY88"/>
  <c r="AX88"/>
  <c i="2" r="BI446"/>
  <c r="BH446"/>
  <c r="BG446"/>
  <c r="BF446"/>
  <c r="AA446"/>
  <c r="AA445"/>
  <c r="Y446"/>
  <c r="Y445"/>
  <c r="W446"/>
  <c r="W445"/>
  <c r="BK446"/>
  <c r="BK445"/>
  <c r="N445"/>
  <c r="N446"/>
  <c r="BE446"/>
  <c r="N106"/>
  <c r="BI444"/>
  <c r="BH444"/>
  <c r="BG444"/>
  <c r="BF444"/>
  <c r="AA444"/>
  <c r="Y444"/>
  <c r="W444"/>
  <c r="BK444"/>
  <c r="N444"/>
  <c r="BE444"/>
  <c r="BI440"/>
  <c r="BH440"/>
  <c r="BG440"/>
  <c r="BF440"/>
  <c r="AA440"/>
  <c r="AA439"/>
  <c r="Y440"/>
  <c r="Y439"/>
  <c r="W440"/>
  <c r="W439"/>
  <c r="BK440"/>
  <c r="BK439"/>
  <c r="N439"/>
  <c r="N440"/>
  <c r="BE440"/>
  <c r="N105"/>
  <c r="BI438"/>
  <c r="BH438"/>
  <c r="BG438"/>
  <c r="BF438"/>
  <c r="AA438"/>
  <c r="Y438"/>
  <c r="W438"/>
  <c r="BK438"/>
  <c r="N438"/>
  <c r="BE438"/>
  <c r="BI437"/>
  <c r="BH437"/>
  <c r="BG437"/>
  <c r="BF437"/>
  <c r="AA437"/>
  <c r="Y437"/>
  <c r="W437"/>
  <c r="BK437"/>
  <c r="N437"/>
  <c r="BE437"/>
  <c r="BI434"/>
  <c r="BH434"/>
  <c r="BG434"/>
  <c r="BF434"/>
  <c r="AA434"/>
  <c r="Y434"/>
  <c r="W434"/>
  <c r="BK434"/>
  <c r="N434"/>
  <c r="BE434"/>
  <c r="BI433"/>
  <c r="BH433"/>
  <c r="BG433"/>
  <c r="BF433"/>
  <c r="AA433"/>
  <c r="Y433"/>
  <c r="W433"/>
  <c r="BK433"/>
  <c r="N433"/>
  <c r="BE433"/>
  <c r="BI432"/>
  <c r="BH432"/>
  <c r="BG432"/>
  <c r="BF432"/>
  <c r="AA432"/>
  <c r="Y432"/>
  <c r="W432"/>
  <c r="BK432"/>
  <c r="N432"/>
  <c r="BE432"/>
  <c r="BI426"/>
  <c r="BH426"/>
  <c r="BG426"/>
  <c r="BF426"/>
  <c r="AA426"/>
  <c r="Y426"/>
  <c r="W426"/>
  <c r="BK426"/>
  <c r="N426"/>
  <c r="BE426"/>
  <c r="BI423"/>
  <c r="BH423"/>
  <c r="BG423"/>
  <c r="BF423"/>
  <c r="AA423"/>
  <c r="Y423"/>
  <c r="W423"/>
  <c r="BK423"/>
  <c r="N423"/>
  <c r="BE423"/>
  <c r="BI420"/>
  <c r="BH420"/>
  <c r="BG420"/>
  <c r="BF420"/>
  <c r="AA420"/>
  <c r="Y420"/>
  <c r="W420"/>
  <c r="BK420"/>
  <c r="N420"/>
  <c r="BE420"/>
  <c r="BI419"/>
  <c r="BH419"/>
  <c r="BG419"/>
  <c r="BF419"/>
  <c r="AA419"/>
  <c r="AA418"/>
  <c r="Y419"/>
  <c r="Y418"/>
  <c r="W419"/>
  <c r="W418"/>
  <c r="BK419"/>
  <c r="BK418"/>
  <c r="N418"/>
  <c r="N419"/>
  <c r="BE419"/>
  <c r="N104"/>
  <c r="BI417"/>
  <c r="BH417"/>
  <c r="BG417"/>
  <c r="BF417"/>
  <c r="AA417"/>
  <c r="Y417"/>
  <c r="W417"/>
  <c r="BK417"/>
  <c r="N417"/>
  <c r="BE417"/>
  <c r="BI414"/>
  <c r="BH414"/>
  <c r="BG414"/>
  <c r="BF414"/>
  <c r="AA414"/>
  <c r="Y414"/>
  <c r="W414"/>
  <c r="BK414"/>
  <c r="N414"/>
  <c r="BE414"/>
  <c r="BI413"/>
  <c r="BH413"/>
  <c r="BG413"/>
  <c r="BF413"/>
  <c r="AA413"/>
  <c r="Y413"/>
  <c r="W413"/>
  <c r="BK413"/>
  <c r="N413"/>
  <c r="BE413"/>
  <c r="BI410"/>
  <c r="BH410"/>
  <c r="BG410"/>
  <c r="BF410"/>
  <c r="AA410"/>
  <c r="Y410"/>
  <c r="W410"/>
  <c r="BK410"/>
  <c r="N410"/>
  <c r="BE410"/>
  <c r="BI409"/>
  <c r="BH409"/>
  <c r="BG409"/>
  <c r="BF409"/>
  <c r="AA409"/>
  <c r="Y409"/>
  <c r="W409"/>
  <c r="BK409"/>
  <c r="N409"/>
  <c r="BE409"/>
  <c r="BI407"/>
  <c r="BH407"/>
  <c r="BG407"/>
  <c r="BF407"/>
  <c r="AA407"/>
  <c r="AA406"/>
  <c r="Y407"/>
  <c r="Y406"/>
  <c r="W407"/>
  <c r="W406"/>
  <c r="BK407"/>
  <c r="BK406"/>
  <c r="N406"/>
  <c r="N407"/>
  <c r="BE407"/>
  <c r="N103"/>
  <c r="BI405"/>
  <c r="BH405"/>
  <c r="BG405"/>
  <c r="BF405"/>
  <c r="AA405"/>
  <c r="Y405"/>
  <c r="W405"/>
  <c r="BK405"/>
  <c r="N405"/>
  <c r="BE405"/>
  <c r="BI404"/>
  <c r="BH404"/>
  <c r="BG404"/>
  <c r="BF404"/>
  <c r="AA404"/>
  <c r="Y404"/>
  <c r="W404"/>
  <c r="BK404"/>
  <c r="N404"/>
  <c r="BE404"/>
  <c r="BI403"/>
  <c r="BH403"/>
  <c r="BG403"/>
  <c r="BF403"/>
  <c r="AA403"/>
  <c r="Y403"/>
  <c r="W403"/>
  <c r="BK403"/>
  <c r="N403"/>
  <c r="BE403"/>
  <c r="BI400"/>
  <c r="BH400"/>
  <c r="BG400"/>
  <c r="BF400"/>
  <c r="AA400"/>
  <c r="Y400"/>
  <c r="W400"/>
  <c r="BK400"/>
  <c r="N400"/>
  <c r="BE400"/>
  <c r="BI397"/>
  <c r="BH397"/>
  <c r="BG397"/>
  <c r="BF397"/>
  <c r="AA397"/>
  <c r="Y397"/>
  <c r="W397"/>
  <c r="BK397"/>
  <c r="N397"/>
  <c r="BE397"/>
  <c r="BI394"/>
  <c r="BH394"/>
  <c r="BG394"/>
  <c r="BF394"/>
  <c r="AA394"/>
  <c r="Y394"/>
  <c r="W394"/>
  <c r="BK394"/>
  <c r="N394"/>
  <c r="BE394"/>
  <c r="BI391"/>
  <c r="BH391"/>
  <c r="BG391"/>
  <c r="BF391"/>
  <c r="AA391"/>
  <c r="Y391"/>
  <c r="W391"/>
  <c r="BK391"/>
  <c r="N391"/>
  <c r="BE391"/>
  <c r="BI388"/>
  <c r="BH388"/>
  <c r="BG388"/>
  <c r="BF388"/>
  <c r="AA388"/>
  <c r="Y388"/>
  <c r="W388"/>
  <c r="BK388"/>
  <c r="N388"/>
  <c r="BE388"/>
  <c r="BI385"/>
  <c r="BH385"/>
  <c r="BG385"/>
  <c r="BF385"/>
  <c r="AA385"/>
  <c r="Y385"/>
  <c r="W385"/>
  <c r="BK385"/>
  <c r="N385"/>
  <c r="BE385"/>
  <c r="BI382"/>
  <c r="BH382"/>
  <c r="BG382"/>
  <c r="BF382"/>
  <c r="AA382"/>
  <c r="Y382"/>
  <c r="W382"/>
  <c r="BK382"/>
  <c r="N382"/>
  <c r="BE382"/>
  <c r="BI379"/>
  <c r="BH379"/>
  <c r="BG379"/>
  <c r="BF379"/>
  <c r="AA379"/>
  <c r="Y379"/>
  <c r="W379"/>
  <c r="BK379"/>
  <c r="N379"/>
  <c r="BE379"/>
  <c r="BI376"/>
  <c r="BH376"/>
  <c r="BG376"/>
  <c r="BF376"/>
  <c r="AA376"/>
  <c r="Y376"/>
  <c r="W376"/>
  <c r="BK376"/>
  <c r="N376"/>
  <c r="BE376"/>
  <c r="BI372"/>
  <c r="BH372"/>
  <c r="BG372"/>
  <c r="BF372"/>
  <c r="AA372"/>
  <c r="Y372"/>
  <c r="W372"/>
  <c r="BK372"/>
  <c r="N372"/>
  <c r="BE372"/>
  <c r="BI370"/>
  <c r="BH370"/>
  <c r="BG370"/>
  <c r="BF370"/>
  <c r="AA370"/>
  <c r="AA369"/>
  <c r="Y370"/>
  <c r="Y369"/>
  <c r="W370"/>
  <c r="W369"/>
  <c r="BK370"/>
  <c r="BK369"/>
  <c r="N369"/>
  <c r="N370"/>
  <c r="BE370"/>
  <c r="N102"/>
  <c r="BI368"/>
  <c r="BH368"/>
  <c r="BG368"/>
  <c r="BF368"/>
  <c r="AA368"/>
  <c r="Y368"/>
  <c r="W368"/>
  <c r="BK368"/>
  <c r="N368"/>
  <c r="BE368"/>
  <c r="BI366"/>
  <c r="BH366"/>
  <c r="BG366"/>
  <c r="BF366"/>
  <c r="AA366"/>
  <c r="Y366"/>
  <c r="W366"/>
  <c r="BK366"/>
  <c r="N366"/>
  <c r="BE366"/>
  <c r="BI363"/>
  <c r="BH363"/>
  <c r="BG363"/>
  <c r="BF363"/>
  <c r="AA363"/>
  <c r="Y363"/>
  <c r="W363"/>
  <c r="BK363"/>
  <c r="N363"/>
  <c r="BE363"/>
  <c r="BI362"/>
  <c r="BH362"/>
  <c r="BG362"/>
  <c r="BF362"/>
  <c r="AA362"/>
  <c r="Y362"/>
  <c r="W362"/>
  <c r="BK362"/>
  <c r="N362"/>
  <c r="BE362"/>
  <c r="BI360"/>
  <c r="BH360"/>
  <c r="BG360"/>
  <c r="BF360"/>
  <c r="AA360"/>
  <c r="Y360"/>
  <c r="W360"/>
  <c r="BK360"/>
  <c r="N360"/>
  <c r="BE360"/>
  <c r="BI357"/>
  <c r="BH357"/>
  <c r="BG357"/>
  <c r="BF357"/>
  <c r="AA357"/>
  <c r="Y357"/>
  <c r="W357"/>
  <c r="BK357"/>
  <c r="N357"/>
  <c r="BE357"/>
  <c r="BI341"/>
  <c r="BH341"/>
  <c r="BG341"/>
  <c r="BF341"/>
  <c r="AA341"/>
  <c r="AA340"/>
  <c r="Y341"/>
  <c r="Y340"/>
  <c r="W341"/>
  <c r="W340"/>
  <c r="BK341"/>
  <c r="BK340"/>
  <c r="N340"/>
  <c r="N341"/>
  <c r="BE341"/>
  <c r="N101"/>
  <c r="BI333"/>
  <c r="BH333"/>
  <c r="BG333"/>
  <c r="BF333"/>
  <c r="AA333"/>
  <c r="Y333"/>
  <c r="W333"/>
  <c r="BK333"/>
  <c r="N333"/>
  <c r="BE333"/>
  <c r="BI327"/>
  <c r="BH327"/>
  <c r="BG327"/>
  <c r="BF327"/>
  <c r="AA327"/>
  <c r="AA326"/>
  <c r="AA325"/>
  <c r="Y327"/>
  <c r="Y326"/>
  <c r="Y325"/>
  <c r="W327"/>
  <c r="W326"/>
  <c r="W325"/>
  <c r="BK327"/>
  <c r="BK326"/>
  <c r="N326"/>
  <c r="BK325"/>
  <c r="N325"/>
  <c r="N327"/>
  <c r="BE327"/>
  <c r="N100"/>
  <c r="N99"/>
  <c r="BI324"/>
  <c r="BH324"/>
  <c r="BG324"/>
  <c r="BF324"/>
  <c r="AA324"/>
  <c r="AA323"/>
  <c r="Y324"/>
  <c r="Y323"/>
  <c r="W324"/>
  <c r="W323"/>
  <c r="BK324"/>
  <c r="BK323"/>
  <c r="N323"/>
  <c r="N324"/>
  <c r="BE324"/>
  <c r="N98"/>
  <c r="BI322"/>
  <c r="BH322"/>
  <c r="BG322"/>
  <c r="BF322"/>
  <c r="AA322"/>
  <c r="Y322"/>
  <c r="W322"/>
  <c r="BK322"/>
  <c r="N322"/>
  <c r="BE322"/>
  <c r="BI321"/>
  <c r="BH321"/>
  <c r="BG321"/>
  <c r="BF321"/>
  <c r="AA321"/>
  <c r="AA320"/>
  <c r="Y321"/>
  <c r="Y320"/>
  <c r="W321"/>
  <c r="W320"/>
  <c r="BK321"/>
  <c r="BK320"/>
  <c r="N320"/>
  <c r="N321"/>
  <c r="BE321"/>
  <c r="N97"/>
  <c r="BI319"/>
  <c r="BH319"/>
  <c r="BG319"/>
  <c r="BF319"/>
  <c r="AA319"/>
  <c r="Y319"/>
  <c r="W319"/>
  <c r="BK319"/>
  <c r="N319"/>
  <c r="BE319"/>
  <c r="BI317"/>
  <c r="BH317"/>
  <c r="BG317"/>
  <c r="BF317"/>
  <c r="AA317"/>
  <c r="Y317"/>
  <c r="W317"/>
  <c r="BK317"/>
  <c r="N317"/>
  <c r="BE317"/>
  <c r="BI314"/>
  <c r="BH314"/>
  <c r="BG314"/>
  <c r="BF314"/>
  <c r="AA314"/>
  <c r="Y314"/>
  <c r="W314"/>
  <c r="BK314"/>
  <c r="N314"/>
  <c r="BE314"/>
  <c r="BI311"/>
  <c r="BH311"/>
  <c r="BG311"/>
  <c r="BF311"/>
  <c r="AA311"/>
  <c r="Y311"/>
  <c r="W311"/>
  <c r="BK311"/>
  <c r="N311"/>
  <c r="BE311"/>
  <c r="BI308"/>
  <c r="BH308"/>
  <c r="BG308"/>
  <c r="BF308"/>
  <c r="AA308"/>
  <c r="Y308"/>
  <c r="W308"/>
  <c r="BK308"/>
  <c r="N308"/>
  <c r="BE308"/>
  <c r="BI305"/>
  <c r="BH305"/>
  <c r="BG305"/>
  <c r="BF305"/>
  <c r="AA305"/>
  <c r="Y305"/>
  <c r="W305"/>
  <c r="BK305"/>
  <c r="N305"/>
  <c r="BE305"/>
  <c r="BI302"/>
  <c r="BH302"/>
  <c r="BG302"/>
  <c r="BF302"/>
  <c r="AA302"/>
  <c r="Y302"/>
  <c r="W302"/>
  <c r="BK302"/>
  <c r="N302"/>
  <c r="BE302"/>
  <c r="BI297"/>
  <c r="BH297"/>
  <c r="BG297"/>
  <c r="BF297"/>
  <c r="AA297"/>
  <c r="Y297"/>
  <c r="W297"/>
  <c r="BK297"/>
  <c r="N297"/>
  <c r="BE297"/>
  <c r="BI295"/>
  <c r="BH295"/>
  <c r="BG295"/>
  <c r="BF295"/>
  <c r="AA295"/>
  <c r="Y295"/>
  <c r="W295"/>
  <c r="BK295"/>
  <c r="N295"/>
  <c r="BE295"/>
  <c r="BI287"/>
  <c r="BH287"/>
  <c r="BG287"/>
  <c r="BF287"/>
  <c r="AA287"/>
  <c r="Y287"/>
  <c r="W287"/>
  <c r="BK287"/>
  <c r="N287"/>
  <c r="BE287"/>
  <c r="BI286"/>
  <c r="BH286"/>
  <c r="BG286"/>
  <c r="BF286"/>
  <c r="AA286"/>
  <c r="Y286"/>
  <c r="W286"/>
  <c r="BK286"/>
  <c r="N286"/>
  <c r="BE286"/>
  <c r="BI285"/>
  <c r="BH285"/>
  <c r="BG285"/>
  <c r="BF285"/>
  <c r="AA285"/>
  <c r="Y285"/>
  <c r="W285"/>
  <c r="BK285"/>
  <c r="N285"/>
  <c r="BE285"/>
  <c r="BI269"/>
  <c r="BH269"/>
  <c r="BG269"/>
  <c r="BF269"/>
  <c r="AA269"/>
  <c r="AA268"/>
  <c r="Y269"/>
  <c r="Y268"/>
  <c r="W269"/>
  <c r="W268"/>
  <c r="BK269"/>
  <c r="BK268"/>
  <c r="N268"/>
  <c r="N269"/>
  <c r="BE269"/>
  <c r="N96"/>
  <c r="BI262"/>
  <c r="BH262"/>
  <c r="BG262"/>
  <c r="BF262"/>
  <c r="AA262"/>
  <c r="Y262"/>
  <c r="W262"/>
  <c r="BK262"/>
  <c r="N262"/>
  <c r="BE262"/>
  <c r="BI261"/>
  <c r="BH261"/>
  <c r="BG261"/>
  <c r="BF261"/>
  <c r="AA261"/>
  <c r="Y261"/>
  <c r="W261"/>
  <c r="BK261"/>
  <c r="N261"/>
  <c r="BE261"/>
  <c r="BI252"/>
  <c r="BH252"/>
  <c r="BG252"/>
  <c r="BF252"/>
  <c r="AA252"/>
  <c r="Y252"/>
  <c r="W252"/>
  <c r="BK252"/>
  <c r="N252"/>
  <c r="BE252"/>
  <c r="BI251"/>
  <c r="BH251"/>
  <c r="BG251"/>
  <c r="BF251"/>
  <c r="AA251"/>
  <c r="Y251"/>
  <c r="W251"/>
  <c r="BK251"/>
  <c r="N251"/>
  <c r="BE251"/>
  <c r="BI247"/>
  <c r="BH247"/>
  <c r="BG247"/>
  <c r="BF247"/>
  <c r="AA247"/>
  <c r="Y247"/>
  <c r="W247"/>
  <c r="BK247"/>
  <c r="N247"/>
  <c r="BE247"/>
  <c r="BI241"/>
  <c r="BH241"/>
  <c r="BG241"/>
  <c r="BF241"/>
  <c r="AA241"/>
  <c r="Y241"/>
  <c r="W241"/>
  <c r="BK241"/>
  <c r="N241"/>
  <c r="BE241"/>
  <c r="BI240"/>
  <c r="BH240"/>
  <c r="BG240"/>
  <c r="BF240"/>
  <c r="AA240"/>
  <c r="Y240"/>
  <c r="W240"/>
  <c r="BK240"/>
  <c r="N240"/>
  <c r="BE240"/>
  <c r="BI237"/>
  <c r="BH237"/>
  <c r="BG237"/>
  <c r="BF237"/>
  <c r="AA237"/>
  <c r="Y237"/>
  <c r="W237"/>
  <c r="BK237"/>
  <c r="N237"/>
  <c r="BE237"/>
  <c r="BI236"/>
  <c r="BH236"/>
  <c r="BG236"/>
  <c r="BF236"/>
  <c r="AA236"/>
  <c r="Y236"/>
  <c r="W236"/>
  <c r="BK236"/>
  <c r="N236"/>
  <c r="BE236"/>
  <c r="BI233"/>
  <c r="BH233"/>
  <c r="BG233"/>
  <c r="BF233"/>
  <c r="AA233"/>
  <c r="Y233"/>
  <c r="W233"/>
  <c r="BK233"/>
  <c r="N233"/>
  <c r="BE233"/>
  <c r="BI230"/>
  <c r="BH230"/>
  <c r="BG230"/>
  <c r="BF230"/>
  <c r="AA230"/>
  <c r="Y230"/>
  <c r="W230"/>
  <c r="BK230"/>
  <c r="N230"/>
  <c r="BE230"/>
  <c r="BI219"/>
  <c r="BH219"/>
  <c r="BG219"/>
  <c r="BF219"/>
  <c r="AA219"/>
  <c r="AA218"/>
  <c r="Y219"/>
  <c r="Y218"/>
  <c r="W219"/>
  <c r="W218"/>
  <c r="BK219"/>
  <c r="BK218"/>
  <c r="N218"/>
  <c r="N219"/>
  <c r="BE219"/>
  <c r="N95"/>
  <c r="BI217"/>
  <c r="BH217"/>
  <c r="BG217"/>
  <c r="BF217"/>
  <c r="AA217"/>
  <c r="Y217"/>
  <c r="W217"/>
  <c r="BK217"/>
  <c r="N217"/>
  <c r="BE217"/>
  <c r="BI211"/>
  <c r="BH211"/>
  <c r="BG211"/>
  <c r="BF211"/>
  <c r="AA211"/>
  <c r="Y211"/>
  <c r="W211"/>
  <c r="BK211"/>
  <c r="N211"/>
  <c r="BE211"/>
  <c r="BI208"/>
  <c r="BH208"/>
  <c r="BG208"/>
  <c r="BF208"/>
  <c r="AA208"/>
  <c r="Y208"/>
  <c r="W208"/>
  <c r="BK208"/>
  <c r="N208"/>
  <c r="BE208"/>
  <c r="BI205"/>
  <c r="BH205"/>
  <c r="BG205"/>
  <c r="BF205"/>
  <c r="AA205"/>
  <c r="Y205"/>
  <c r="W205"/>
  <c r="BK205"/>
  <c r="N205"/>
  <c r="BE205"/>
  <c r="BI202"/>
  <c r="BH202"/>
  <c r="BG202"/>
  <c r="BF202"/>
  <c r="AA202"/>
  <c r="Y202"/>
  <c r="W202"/>
  <c r="BK202"/>
  <c r="N202"/>
  <c r="BE202"/>
  <c r="BI201"/>
  <c r="BH201"/>
  <c r="BG201"/>
  <c r="BF201"/>
  <c r="AA201"/>
  <c r="AA200"/>
  <c r="Y201"/>
  <c r="Y200"/>
  <c r="W201"/>
  <c r="W200"/>
  <c r="BK201"/>
  <c r="BK200"/>
  <c r="N200"/>
  <c r="N201"/>
  <c r="BE201"/>
  <c r="N94"/>
  <c r="BI197"/>
  <c r="BH197"/>
  <c r="BG197"/>
  <c r="BF197"/>
  <c r="AA197"/>
  <c r="Y197"/>
  <c r="W197"/>
  <c r="BK197"/>
  <c r="N197"/>
  <c r="BE197"/>
  <c r="BI191"/>
  <c r="BH191"/>
  <c r="BG191"/>
  <c r="BF191"/>
  <c r="AA191"/>
  <c r="Y191"/>
  <c r="W191"/>
  <c r="BK191"/>
  <c r="N191"/>
  <c r="BE191"/>
  <c r="BI190"/>
  <c r="BH190"/>
  <c r="BG190"/>
  <c r="BF190"/>
  <c r="AA190"/>
  <c r="Y190"/>
  <c r="W190"/>
  <c r="BK190"/>
  <c r="N190"/>
  <c r="BE190"/>
  <c r="BI186"/>
  <c r="BH186"/>
  <c r="BG186"/>
  <c r="BF186"/>
  <c r="AA186"/>
  <c r="Y186"/>
  <c r="W186"/>
  <c r="BK186"/>
  <c r="N186"/>
  <c r="BE186"/>
  <c r="BI183"/>
  <c r="BH183"/>
  <c r="BG183"/>
  <c r="BF183"/>
  <c r="AA183"/>
  <c r="AA182"/>
  <c r="Y183"/>
  <c r="Y182"/>
  <c r="W183"/>
  <c r="W182"/>
  <c r="BK183"/>
  <c r="BK182"/>
  <c r="N182"/>
  <c r="N183"/>
  <c r="BE183"/>
  <c r="N93"/>
  <c r="BI181"/>
  <c r="BH181"/>
  <c r="BG181"/>
  <c r="BF181"/>
  <c r="AA181"/>
  <c r="Y181"/>
  <c r="W181"/>
  <c r="BK181"/>
  <c r="N181"/>
  <c r="BE181"/>
  <c r="BI178"/>
  <c r="BH178"/>
  <c r="BG178"/>
  <c r="BF178"/>
  <c r="AA178"/>
  <c r="Y178"/>
  <c r="W178"/>
  <c r="BK178"/>
  <c r="N178"/>
  <c r="BE178"/>
  <c r="BI177"/>
  <c r="BH177"/>
  <c r="BG177"/>
  <c r="BF177"/>
  <c r="AA177"/>
  <c r="Y177"/>
  <c r="W177"/>
  <c r="BK177"/>
  <c r="N177"/>
  <c r="BE177"/>
  <c r="BI174"/>
  <c r="BH174"/>
  <c r="BG174"/>
  <c r="BF174"/>
  <c r="AA174"/>
  <c r="Y174"/>
  <c r="W174"/>
  <c r="BK174"/>
  <c r="N174"/>
  <c r="BE174"/>
  <c r="BI162"/>
  <c r="BH162"/>
  <c r="BG162"/>
  <c r="BF162"/>
  <c r="AA162"/>
  <c r="AA161"/>
  <c r="Y162"/>
  <c r="Y161"/>
  <c r="W162"/>
  <c r="W161"/>
  <c r="BK162"/>
  <c r="BK161"/>
  <c r="N161"/>
  <c r="N162"/>
  <c r="BE162"/>
  <c r="N92"/>
  <c r="BI155"/>
  <c r="BH155"/>
  <c r="BG155"/>
  <c r="BF155"/>
  <c r="AA155"/>
  <c r="Y155"/>
  <c r="W155"/>
  <c r="BK155"/>
  <c r="N155"/>
  <c r="BE155"/>
  <c r="BI154"/>
  <c r="BH154"/>
  <c r="BG154"/>
  <c r="BF154"/>
  <c r="AA154"/>
  <c r="Y154"/>
  <c r="W154"/>
  <c r="BK154"/>
  <c r="N154"/>
  <c r="BE154"/>
  <c r="BI151"/>
  <c r="BH151"/>
  <c r="BG151"/>
  <c r="BF151"/>
  <c r="AA151"/>
  <c r="AA150"/>
  <c r="Y151"/>
  <c r="Y150"/>
  <c r="W151"/>
  <c r="W150"/>
  <c r="BK151"/>
  <c r="BK150"/>
  <c r="N150"/>
  <c r="N151"/>
  <c r="BE151"/>
  <c r="N91"/>
  <c r="BI148"/>
  <c r="BH148"/>
  <c r="BG148"/>
  <c r="BF148"/>
  <c r="AA148"/>
  <c r="Y148"/>
  <c r="W148"/>
  <c r="BK148"/>
  <c r="N148"/>
  <c r="BE148"/>
  <c r="BI147"/>
  <c r="BH147"/>
  <c r="BG147"/>
  <c r="BF147"/>
  <c r="AA147"/>
  <c r="Y147"/>
  <c r="W147"/>
  <c r="BK147"/>
  <c r="N147"/>
  <c r="BE147"/>
  <c r="BI146"/>
  <c r="BH146"/>
  <c r="BG146"/>
  <c r="BF146"/>
  <c r="AA146"/>
  <c r="Y146"/>
  <c r="W146"/>
  <c r="BK146"/>
  <c r="N146"/>
  <c r="BE146"/>
  <c r="BI145"/>
  <c r="BH145"/>
  <c r="BG145"/>
  <c r="BF145"/>
  <c r="AA145"/>
  <c r="Y145"/>
  <c r="W145"/>
  <c r="BK145"/>
  <c r="N145"/>
  <c r="BE145"/>
  <c r="BI144"/>
  <c r="BH144"/>
  <c r="BG144"/>
  <c r="BF144"/>
  <c r="AA144"/>
  <c r="Y144"/>
  <c r="W144"/>
  <c r="BK144"/>
  <c r="N144"/>
  <c r="BE144"/>
  <c r="BI142"/>
  <c r="BH142"/>
  <c r="BG142"/>
  <c r="BF142"/>
  <c r="AA142"/>
  <c r="Y142"/>
  <c r="W142"/>
  <c r="BK142"/>
  <c r="N142"/>
  <c r="BE142"/>
  <c r="BI136"/>
  <c r="BH136"/>
  <c r="BG136"/>
  <c r="BF136"/>
  <c r="AA136"/>
  <c r="AA135"/>
  <c r="AA134"/>
  <c r="AA133"/>
  <c r="Y136"/>
  <c r="Y135"/>
  <c r="Y134"/>
  <c r="Y133"/>
  <c r="W136"/>
  <c r="W135"/>
  <c r="W134"/>
  <c r="W133"/>
  <c i="1" r="AU88"/>
  <c i="2" r="BK136"/>
  <c r="BK135"/>
  <c r="N135"/>
  <c r="BK134"/>
  <c r="N134"/>
  <c r="BK133"/>
  <c r="N133"/>
  <c r="N88"/>
  <c r="N136"/>
  <c r="BE136"/>
  <c r="N90"/>
  <c r="N89"/>
  <c r="M129"/>
  <c r="F129"/>
  <c r="F127"/>
  <c r="F125"/>
  <c r="BI114"/>
  <c r="BH114"/>
  <c r="BG114"/>
  <c r="BF114"/>
  <c r="N114"/>
  <c r="BE114"/>
  <c r="BI113"/>
  <c r="BH113"/>
  <c r="BG113"/>
  <c r="BF113"/>
  <c r="N113"/>
  <c r="BE113"/>
  <c r="BI112"/>
  <c r="BH112"/>
  <c r="BG112"/>
  <c r="BF112"/>
  <c r="N112"/>
  <c r="BE112"/>
  <c r="BI111"/>
  <c r="BH111"/>
  <c r="BG111"/>
  <c r="BF111"/>
  <c r="N111"/>
  <c r="BE111"/>
  <c r="BI110"/>
  <c r="BH110"/>
  <c r="BG110"/>
  <c r="BF110"/>
  <c r="N110"/>
  <c r="BE110"/>
  <c r="BI109"/>
  <c r="H36"/>
  <c i="1" r="BD88"/>
  <c i="2" r="BH109"/>
  <c r="H35"/>
  <c i="1" r="BC88"/>
  <c i="2" r="BG109"/>
  <c r="H34"/>
  <c i="1" r="BB88"/>
  <c i="2" r="BF109"/>
  <c r="M33"/>
  <c i="1" r="AW88"/>
  <c i="2" r="H33"/>
  <c i="1" r="BA88"/>
  <c i="2" r="N109"/>
  <c r="N108"/>
  <c r="L116"/>
  <c r="BE109"/>
  <c r="M32"/>
  <c i="1" r="AV88"/>
  <c i="2" r="H32"/>
  <c i="1" r="AZ88"/>
  <c i="2" r="M28"/>
  <c i="1" r="AS88"/>
  <c i="2" r="M27"/>
  <c r="M83"/>
  <c r="F83"/>
  <c r="F81"/>
  <c r="F79"/>
  <c r="M30"/>
  <c i="1" r="AG88"/>
  <c i="2" r="L38"/>
  <c r="O21"/>
  <c r="E21"/>
  <c r="M130"/>
  <c r="M84"/>
  <c r="O20"/>
  <c r="O15"/>
  <c r="E15"/>
  <c r="F130"/>
  <c r="F84"/>
  <c r="O14"/>
  <c r="O9"/>
  <c r="M127"/>
  <c r="M81"/>
  <c r="F6"/>
  <c r="F124"/>
  <c r="F78"/>
  <c i="1" r="CK99"/>
  <c r="CJ99"/>
  <c r="CI99"/>
  <c r="CC99"/>
  <c r="CH99"/>
  <c r="CB99"/>
  <c r="CG99"/>
  <c r="CA99"/>
  <c r="CF99"/>
  <c r="BZ99"/>
  <c r="CE99"/>
  <c r="CK98"/>
  <c r="CJ98"/>
  <c r="CI98"/>
  <c r="CC98"/>
  <c r="CH98"/>
  <c r="CB98"/>
  <c r="CG98"/>
  <c r="CA98"/>
  <c r="CF98"/>
  <c r="BZ98"/>
  <c r="CE98"/>
  <c r="CK97"/>
  <c r="CJ97"/>
  <c r="CI97"/>
  <c r="CC97"/>
  <c r="CH97"/>
  <c r="CB97"/>
  <c r="CG97"/>
  <c r="CA97"/>
  <c r="CF97"/>
  <c r="BZ97"/>
  <c r="CE97"/>
  <c r="CK96"/>
  <c r="CJ96"/>
  <c r="CI96"/>
  <c r="CH96"/>
  <c r="CG96"/>
  <c r="CF96"/>
  <c r="BZ96"/>
  <c r="CE96"/>
  <c r="BD87"/>
  <c r="W35"/>
  <c r="BC87"/>
  <c r="W34"/>
  <c r="BB87"/>
  <c r="W33"/>
  <c r="BA87"/>
  <c r="W32"/>
  <c r="AZ87"/>
  <c r="AY87"/>
  <c r="AX87"/>
  <c r="AW87"/>
  <c r="AK32"/>
  <c r="AV87"/>
  <c r="AU87"/>
  <c r="AT87"/>
  <c r="AS87"/>
  <c r="AG87"/>
  <c r="AK26"/>
  <c r="AG99"/>
  <c r="CD99"/>
  <c r="AV99"/>
  <c r="BY99"/>
  <c r="AN99"/>
  <c r="AG98"/>
  <c r="CD98"/>
  <c r="AV98"/>
  <c r="BY98"/>
  <c r="AN98"/>
  <c r="AG97"/>
  <c r="CD97"/>
  <c r="AV97"/>
  <c r="BY97"/>
  <c r="AN97"/>
  <c r="AG96"/>
  <c r="AG95"/>
  <c r="AK27"/>
  <c r="AG101"/>
  <c r="CD96"/>
  <c r="W31"/>
  <c r="AV96"/>
  <c r="BY96"/>
  <c r="AK31"/>
  <c r="AN96"/>
  <c r="AN95"/>
  <c r="AT93"/>
  <c r="AN93"/>
  <c r="AT92"/>
  <c r="AN92"/>
  <c r="AT91"/>
  <c r="AN91"/>
  <c r="AT90"/>
  <c r="AN90"/>
  <c r="AT89"/>
  <c r="AN89"/>
  <c r="AT88"/>
  <c r="AN88"/>
  <c r="AN87"/>
  <c r="AN101"/>
  <c r="AM83"/>
  <c r="L83"/>
  <c r="AM82"/>
  <c r="L82"/>
  <c r="AM80"/>
  <c r="L80"/>
  <c r="L78"/>
  <c r="L77"/>
  <c r="AK29"/>
  <c r="AK37"/>
</calcChain>
</file>

<file path=xl/sharedStrings.xml><?xml version="1.0" encoding="utf-8"?>
<sst xmlns="http://schemas.openxmlformats.org/spreadsheetml/2006/main">
  <si>
    <t>2012</t>
  </si>
  <si>
    <t>List obsahuje:</t>
  </si>
  <si>
    <t>1) Souhrnný list stavby</t>
  </si>
  <si>
    <t>2) Rekapitulace objektů</t>
  </si>
  <si>
    <t>2.0</t>
  </si>
  <si>
    <t>ZAMOK</t>
  </si>
  <si>
    <t>False</t>
  </si>
  <si>
    <t>optimalizováno pro tisk sestav ve formátu A4 - na výšku</t>
  </si>
  <si>
    <t xml:space="preserve">&gt;&gt;  skryté sloupce  &lt;&lt;</t>
  </si>
  <si>
    <t>0,1</t>
  </si>
  <si>
    <t>21</t>
  </si>
  <si>
    <t>15</t>
  </si>
  <si>
    <t>SOUHRNNÝ LIST STAVBY</t>
  </si>
  <si>
    <t xml:space="preserve">v ---  níže se nacházejí doplnkové a pomocné údaje k sestavám  --- v</t>
  </si>
  <si>
    <t>Návod na vyplnění</t>
  </si>
  <si>
    <t>0,001</t>
  </si>
  <si>
    <t>Kód:</t>
  </si>
  <si>
    <t>2017-010</t>
  </si>
  <si>
    <t xml:space="preserve">Měnit lze pouze buňky se žlutým podbarvením!_x000d_
_x000d_
1) na prvním listu Rekapitulace stavby vyplňte v sestavě_x000d_
_x000d_
    a) Souhrnný list_x000d_
       - údaje o Zhotoviteli_x000d_
         (přenesou se do ostatních sestav i v jiných listech)_x000d_
_x000d_
    b) Rekapitulace objektů_x000d_
       - potřebné Ostatní náklady_x000d_
_x000d_
2) na vybraných listech vyplňte v sestavě_x000d_
_x000d_
    a) Krycí list_x000d_
       - údaje o Zhotoviteli, pokud se liší od údajů o Zhotoviteli na Souhrnném listu_x000d_
         (údaje se přenesou do ostatních sestav v daném listu)_x000d_
_x000d_
    b) Rekapitulace rozpočtu_x000d_
       - potřebné Ostatní náklady_x000d_
_x000d_
    c) Celkové náklady za stavbu_x000d_
       - ceny u položek_x000d_
       - množství, pokud má žluté podbarvení_x000d_
       - a v případe potřeby poznámku (ta je v skrytém sloupci)</t>
  </si>
  <si>
    <t>Stavba:</t>
  </si>
  <si>
    <t>Rekonstrukce skladu cibule, k.ú. Bartošovice, p.č. 2348/1 a 2349/1</t>
  </si>
  <si>
    <t>JKSO:</t>
  </si>
  <si>
    <t/>
  </si>
  <si>
    <t>CC-CZ:</t>
  </si>
  <si>
    <t>Místo:</t>
  </si>
  <si>
    <t xml:space="preserve"> </t>
  </si>
  <si>
    <t>Datum:</t>
  </si>
  <si>
    <t>17. 5. 2018</t>
  </si>
  <si>
    <t>Objednatel:</t>
  </si>
  <si>
    <t>IČ:</t>
  </si>
  <si>
    <t>Ing. Petr Klečka</t>
  </si>
  <si>
    <t>DIČ:</t>
  </si>
  <si>
    <t>Zhotovitel:</t>
  </si>
  <si>
    <t>Vyplň údaj</t>
  </si>
  <si>
    <t>Projektant:</t>
  </si>
  <si>
    <t>29295548</t>
  </si>
  <si>
    <t>PROJECT WORK,s.r.o.</t>
  </si>
  <si>
    <t>True</t>
  </si>
  <si>
    <t>1</t>
  </si>
  <si>
    <t>Zpracovatel:</t>
  </si>
  <si>
    <t>Poznámka: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</si>
  <si>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</si>
  <si>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</si>
  <si>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</si>
  <si>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</si>
  <si>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</si>
  <si>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</si>
  <si>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</si>
  <si>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</si>
  <si>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</si>
  <si>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</si>
  <si>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</si>
  <si>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</si>
  <si>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</si>
  <si>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</si>
  <si>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</si>
  <si>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</si>
  <si>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</si>
  <si>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</si>
  <si>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</si>
  <si>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</si>
  <si>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</si>
  <si>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</si>
  <si>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</si>
  <si>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</si>
  <si>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</si>
  <si>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</si>
  <si>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</si>
  <si>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</si>
  <si>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</si>
  <si>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</si>
  <si>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</si>
  <si>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</si>
  <si>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</si>
  <si>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</si>
  <si>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</si>
  <si>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</si>
  <si>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</si>
  <si>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1) Náklady z rozpočtů</t>
  </si>
  <si>
    <t>D</t>
  </si>
  <si>
    <t>0</t>
  </si>
  <si>
    <t>###NOIMPORT###</t>
  </si>
  <si>
    <t>IMPORT</t>
  </si>
  <si>
    <t>{907d3970-4596-4ccd-b35e-cfabc240b4d2}</t>
  </si>
  <si>
    <t>{00000000-0000-0000-0000-000000000000}</t>
  </si>
  <si>
    <t>/</t>
  </si>
  <si>
    <t>01</t>
  </si>
  <si>
    <t>Stavební část</t>
  </si>
  <si>
    <t>{34ae1d0b-d72a-4b99-b258-ea0d9b13c004}</t>
  </si>
  <si>
    <t>02</t>
  </si>
  <si>
    <t>Ocelová konstrukce</t>
  </si>
  <si>
    <t>{9054c3f0-0fea-4917-b98c-b0a6ad31d810}</t>
  </si>
  <si>
    <t>03</t>
  </si>
  <si>
    <t>Kanalizace a vsakovací jímka</t>
  </si>
  <si>
    <t>{36489d49-38db-4e02-82dc-76f008ea5d3c}</t>
  </si>
  <si>
    <t>05</t>
  </si>
  <si>
    <t>Elektročást</t>
  </si>
  <si>
    <t>{9ec13aea-819a-4271-aebc-9f20aed9641c}</t>
  </si>
  <si>
    <t>06</t>
  </si>
  <si>
    <t>Vzduchotechnika</t>
  </si>
  <si>
    <t>{357b31c7-715f-4149-a25f-2f67195bf494}</t>
  </si>
  <si>
    <t>07</t>
  </si>
  <si>
    <t>Zpevněné plochy</t>
  </si>
  <si>
    <t>{45012a96-c1c5-4186-89d2-6259fd89bbe0}</t>
  </si>
  <si>
    <t>2) Ostatní náklady ze souhrnného listu</t>
  </si>
  <si>
    <t>Procent. zadání_x000d_
[% nákladů rozpočtu]</t>
  </si>
  <si>
    <t>Zařazení nákladů</t>
  </si>
  <si>
    <t>Ostatní náklady</t>
  </si>
  <si>
    <t>stavební čast</t>
  </si>
  <si>
    <t>OSTATNENAKLADY</t>
  </si>
  <si>
    <t>Vyplň vlastní</t>
  </si>
  <si>
    <t>OSTATNENAKLADYVLASTNE</t>
  </si>
  <si>
    <t>Celkové náklady za stavbu 1) + 2)</t>
  </si>
  <si>
    <t>1) Krycí list rozpočtu</t>
  </si>
  <si>
    <t>2) Rekapitulace rozpočtu</t>
  </si>
  <si>
    <t>3) Rozpočet</t>
  </si>
  <si>
    <t>Zpět na list:</t>
  </si>
  <si>
    <t>Rekapitulace stavby</t>
  </si>
  <si>
    <t>2</t>
  </si>
  <si>
    <t>KRYCÍ LIST ROZPOČTU</t>
  </si>
  <si>
    <t>Objekt:</t>
  </si>
  <si>
    <t>01 - Stavební část</t>
  </si>
  <si>
    <t>Náklady z rozpočtu</t>
  </si>
  <si>
    <t>REKAPITULACE ROZPOČTU</t>
  </si>
  <si>
    <t>Kód - Popis</t>
  </si>
  <si>
    <t>Cena celkem [CZK]</t>
  </si>
  <si>
    <t>1) Náklady z rozpočtu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</si>
  <si>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</si>
  <si>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</si>
  <si>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</si>
  <si>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</si>
  <si>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</si>
  <si>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</si>
  <si>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5 - Komunikace pozemní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</si>
  <si>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</si>
  <si>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</si>
  <si>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</si>
  <si>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</si>
  <si>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</si>
  <si>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741 - Elektroinstalace - silnoproud</t>
  </si>
  <si>
    <t xml:space="preserve">    762 - Konstrukce tesařské</t>
  </si>
  <si>
    <t xml:space="preserve">    764 - Konstrukce klempířské</t>
  </si>
  <si>
    <t xml:space="preserve">    766 - Konstrukce truhlářské</t>
  </si>
  <si>
    <t xml:space="preserve">    767 - Konstrukce zámečnické</t>
  </si>
  <si>
    <t xml:space="preserve">    783 - Dokončovací práce - nátěry</t>
  </si>
  <si>
    <t xml:space="preserve">    784 - Dokončovací práce - malby a tapety</t>
  </si>
  <si>
    <t>2) Ostatní náklady</t>
  </si>
  <si>
    <t>Zařízení staveniště</t>
  </si>
  <si>
    <t>VRN</t>
  </si>
  <si>
    <t>Projektové práce</t>
  </si>
  <si>
    <t>Územní vlivy</t>
  </si>
  <si>
    <t>Provozní vlivy</t>
  </si>
  <si>
    <t>Jiné VRN</t>
  </si>
  <si>
    <t>Kompletační činnost</t>
  </si>
  <si>
    <t>KOMPLETACNA</t>
  </si>
  <si>
    <t>ROZPOČET</t>
  </si>
  <si>
    <t>PČ</t>
  </si>
  <si>
    <t>Typ</t>
  </si>
  <si>
    <t>Popis</t>
  </si>
  <si>
    <t>MJ</t>
  </si>
  <si>
    <t>Množství</t>
  </si>
  <si>
    <t>J.cena [CZK]</t>
  </si>
  <si>
    <t>Poznámka</t>
  </si>
  <si>
    <t>J. Nh [h]</t>
  </si>
  <si>
    <t>Nh celkem [h]</t>
  </si>
  <si>
    <t>J. hmotnost_x000d_
[t]</t>
  </si>
  <si>
    <t>Hmotnost_x000d_
celkem [t]</t>
  </si>
  <si>
    <t>J. suť [t]</t>
  </si>
  <si>
    <t>Suť Celkem [t]</t>
  </si>
  <si>
    <t>ROZPOCET</t>
  </si>
  <si>
    <t>K</t>
  </si>
  <si>
    <t>132201401</t>
  </si>
  <si>
    <t>Hloubená vykopávka pod základy v hornině tř. 3</t>
  </si>
  <si>
    <t>m3</t>
  </si>
  <si>
    <t>4</t>
  </si>
  <si>
    <t>-384693416</t>
  </si>
  <si>
    <t>pod stěnu v původním objektu</t>
  </si>
  <si>
    <t>VV</t>
  </si>
  <si>
    <t>9,65*0,6*1,0</t>
  </si>
  <si>
    <t>přístavba</t>
  </si>
  <si>
    <t>(6,09*2+44,0)*0,4*0,4</t>
  </si>
  <si>
    <t>Součet</t>
  </si>
  <si>
    <t>153851932K00</t>
  </si>
  <si>
    <t>Vybourání ztužující ocelová táhla D do 28 mm</t>
  </si>
  <si>
    <t>m</t>
  </si>
  <si>
    <t>69598721</t>
  </si>
  <si>
    <t>10*13,35</t>
  </si>
  <si>
    <t>3</t>
  </si>
  <si>
    <t>161101601</t>
  </si>
  <si>
    <t>Vytažení výkopku těženého z prostoru pod základy z hl do 2 m v hornině tř. 1 až 4</t>
  </si>
  <si>
    <t>-34059545</t>
  </si>
  <si>
    <t>162201102</t>
  </si>
  <si>
    <t>Vodorovné přemístění do 50 m výkopku/sypaniny z horniny tř. 1 až 4</t>
  </si>
  <si>
    <t>1433531879</t>
  </si>
  <si>
    <t>5</t>
  </si>
  <si>
    <t>162701105</t>
  </si>
  <si>
    <t>Vodorovné přemístění do 10000 m výkopku/sypaniny z horniny tř. 1 až 4</t>
  </si>
  <si>
    <t>-408132448</t>
  </si>
  <si>
    <t>6</t>
  </si>
  <si>
    <t>171201201</t>
  </si>
  <si>
    <t>Uložení sypaniny na skládky</t>
  </si>
  <si>
    <t>680584894</t>
  </si>
  <si>
    <t>7</t>
  </si>
  <si>
    <t>171201211</t>
  </si>
  <si>
    <t>Poplatek za uložení odpadu ze sypaniny na skládce (skládkovné)</t>
  </si>
  <si>
    <t>t</t>
  </si>
  <si>
    <t>1933813480</t>
  </si>
  <si>
    <t>14,779*1,8</t>
  </si>
  <si>
    <t>8</t>
  </si>
  <si>
    <t>273351215</t>
  </si>
  <si>
    <t>Zřízení bednění stěn základových desek</t>
  </si>
  <si>
    <t>m2</t>
  </si>
  <si>
    <t>-1700816549</t>
  </si>
  <si>
    <t>S3 - žlaby</t>
  </si>
  <si>
    <t>12*2*2*9,65*0,65</t>
  </si>
  <si>
    <t>9</t>
  </si>
  <si>
    <t>273351216</t>
  </si>
  <si>
    <t>Odstranění bednění stěn základových desek</t>
  </si>
  <si>
    <t>-836722775</t>
  </si>
  <si>
    <t>10</t>
  </si>
  <si>
    <t>279113132</t>
  </si>
  <si>
    <t>Základová zeď tl do 200 mm z tvárnic ztraceného bednění včetně výplně z betonu tř. C 16/20</t>
  </si>
  <si>
    <t>1729529973</t>
  </si>
  <si>
    <t>S2</t>
  </si>
  <si>
    <t>12*2*(5,99+0,7)*0,5</t>
  </si>
  <si>
    <t>S3</t>
  </si>
  <si>
    <t>12*4*9,65*0,5</t>
  </si>
  <si>
    <t>11</t>
  </si>
  <si>
    <t>311272323</t>
  </si>
  <si>
    <t>Zdivo nosné tl 300 mm z pórobetonových přesných hladkých tvárnic Ytong hmotnosti 500 kg/m3</t>
  </si>
  <si>
    <t>-1890023891</t>
  </si>
  <si>
    <t>C03</t>
  </si>
  <si>
    <t>2,2*2,33*0,7</t>
  </si>
  <si>
    <t>2,75*3,05*0,85</t>
  </si>
  <si>
    <t>C04</t>
  </si>
  <si>
    <t>9,65*6,0*0,3</t>
  </si>
  <si>
    <t>9,65*4,105*0,3/2</t>
  </si>
  <si>
    <t>C07</t>
  </si>
  <si>
    <t>2,0*2,45*0,6</t>
  </si>
  <si>
    <t>nad věncem</t>
  </si>
  <si>
    <t>2*44,2*0,7*0,5</t>
  </si>
  <si>
    <t>12</t>
  </si>
  <si>
    <t>317941121</t>
  </si>
  <si>
    <t>Osazování ocelových válcovaných nosníků na zdivu I, IE, U, UE nebo L do č 12</t>
  </si>
  <si>
    <t>1462708500</t>
  </si>
  <si>
    <t>C08 - I80 4x 2,6m</t>
  </si>
  <si>
    <t>12*4*2,6*6,0*0,001</t>
  </si>
  <si>
    <t>13</t>
  </si>
  <si>
    <t>M</t>
  </si>
  <si>
    <t>130107400</t>
  </si>
  <si>
    <t>ocel profilová IPE, v jakosti 11 375, h=80 mm</t>
  </si>
  <si>
    <t>1350805015</t>
  </si>
  <si>
    <t>14</t>
  </si>
  <si>
    <t>317941123</t>
  </si>
  <si>
    <t>Osazování ocelových válcovaných nosníků na zdivu I, IE, U, UE nebo L do č 22</t>
  </si>
  <si>
    <t>556371682</t>
  </si>
  <si>
    <t>C10</t>
  </si>
  <si>
    <t>2*4*2,95*33,7*0,001</t>
  </si>
  <si>
    <t>130107460</t>
  </si>
  <si>
    <t>ocel profilová IPE, v jakosti 11 375, h=140 mm</t>
  </si>
  <si>
    <t>128</t>
  </si>
  <si>
    <t>-1550611683</t>
  </si>
  <si>
    <t>16</t>
  </si>
  <si>
    <t>417321414</t>
  </si>
  <si>
    <t>Ztužující pásy a věnce ze ŽB tř. C 20/25</t>
  </si>
  <si>
    <t>-284820835</t>
  </si>
  <si>
    <t>ztužující věnec</t>
  </si>
  <si>
    <t>(44,2+10,85)*2*0,3*0,3</t>
  </si>
  <si>
    <t>17</t>
  </si>
  <si>
    <t>417351115</t>
  </si>
  <si>
    <t>Zřízení bednění ztužujících věnců</t>
  </si>
  <si>
    <t>-2030757395</t>
  </si>
  <si>
    <t>44,2*2*0,3</t>
  </si>
  <si>
    <t>(43,6+10,25)*2*0,3</t>
  </si>
  <si>
    <t>18</t>
  </si>
  <si>
    <t>417351116</t>
  </si>
  <si>
    <t>Odstranění bednění ztužujících věnců</t>
  </si>
  <si>
    <t>-129716449</t>
  </si>
  <si>
    <t>19</t>
  </si>
  <si>
    <t>417361821</t>
  </si>
  <si>
    <t>Výztuž ztužujících pásů a věnců betonářskou ocelí 10 505</t>
  </si>
  <si>
    <t>2053203383</t>
  </si>
  <si>
    <t>Pruty 4xR12 - 0,888kg</t>
  </si>
  <si>
    <t>(44,2+10,85)*2*4*0,888*0,001</t>
  </si>
  <si>
    <t>Třmínky D6 á 250 mm</t>
  </si>
  <si>
    <t>(44,2+10,85)*2/0,25*1,0*0,222*0,001</t>
  </si>
  <si>
    <t>20</t>
  </si>
  <si>
    <t>451577777</t>
  </si>
  <si>
    <t>Podklad nebo lože pod dlažbu vodorovný nebo do sklonu 1:5 z kameniva těženého tl do 100 mm</t>
  </si>
  <si>
    <t>1790811598</t>
  </si>
  <si>
    <t>S3 - kladecí vrstva 4-8 mm, tl. 30 mm</t>
  </si>
  <si>
    <t>258,768</t>
  </si>
  <si>
    <t>564751111</t>
  </si>
  <si>
    <t>Podklad z kameniva hrubého drceného vel. 32-63 mm tl 150 mm</t>
  </si>
  <si>
    <t>-933085424</t>
  </si>
  <si>
    <t>22</t>
  </si>
  <si>
    <t>564761111</t>
  </si>
  <si>
    <t>Podklad z kameniva hrubého drceného vel. 32-63 mm tl 200 mm</t>
  </si>
  <si>
    <t>1968831832</t>
  </si>
  <si>
    <t>43,2*5,99</t>
  </si>
  <si>
    <t>23</t>
  </si>
  <si>
    <t>564811111</t>
  </si>
  <si>
    <t>Podklad ze štěrkodrtě ŠD tl 50 mm</t>
  </si>
  <si>
    <t>-891005367</t>
  </si>
  <si>
    <t>S2 - drcené kamenivo 8-16 mm, tl. 50 mm</t>
  </si>
  <si>
    <t>24</t>
  </si>
  <si>
    <t>564831111</t>
  </si>
  <si>
    <t>Podklad ze štěrkodrtě ŠD tl 100 mm</t>
  </si>
  <si>
    <t>1591581763</t>
  </si>
  <si>
    <t>25</t>
  </si>
  <si>
    <t>596212322</t>
  </si>
  <si>
    <t>Kladení zámkové dlažby pozemních komunikací tl 100 mm skupiny B pl do 300 m2</t>
  </si>
  <si>
    <t>-1855498250</t>
  </si>
  <si>
    <t>odpočet větracích žlabů</t>
  </si>
  <si>
    <t>-12*(5,99*0,7+0,7*0,7*2)</t>
  </si>
  <si>
    <t>26</t>
  </si>
  <si>
    <t>592452200</t>
  </si>
  <si>
    <t>dlažba zámková IČKO přírodní 19,6x16,1x10 cm</t>
  </si>
  <si>
    <t>146784576</t>
  </si>
  <si>
    <t>27</t>
  </si>
  <si>
    <t>612321121</t>
  </si>
  <si>
    <t>Vápenocementová omítka hladká jednovrstvá vnitřních stěn nanášená ručně</t>
  </si>
  <si>
    <t>1276305190</t>
  </si>
  <si>
    <t>vnitřní omítky</t>
  </si>
  <si>
    <t>(21,0+9,65)*2*6,1</t>
  </si>
  <si>
    <t>(21,2+9,65)*2*6,1</t>
  </si>
  <si>
    <t>4*9,65*4,0/2</t>
  </si>
  <si>
    <t>stěna mezi původním objektem a přístavbou</t>
  </si>
  <si>
    <t>43,17*5,58-2*2,5*3,5</t>
  </si>
  <si>
    <t>odpočet otvorů</t>
  </si>
  <si>
    <t>-2*2,5*3,5</t>
  </si>
  <si>
    <t>-8*1,0*1,0</t>
  </si>
  <si>
    <t>28</t>
  </si>
  <si>
    <t>612325302</t>
  </si>
  <si>
    <t>Vápenocementová štuková omítka ostění nebo nadpraží</t>
  </si>
  <si>
    <t>962652235</t>
  </si>
  <si>
    <t>B05</t>
  </si>
  <si>
    <t>(0,7+0,5)*2*0,6*24</t>
  </si>
  <si>
    <t>29</t>
  </si>
  <si>
    <t>622211011</t>
  </si>
  <si>
    <t>Montáž kontaktního zateplení vnějších stěn z polystyrénových desek tl do 80 mm</t>
  </si>
  <si>
    <t>1604441293</t>
  </si>
  <si>
    <t>sokl</t>
  </si>
  <si>
    <t>(43,2+6,1*2)*0,6</t>
  </si>
  <si>
    <t>30</t>
  </si>
  <si>
    <t>283764210</t>
  </si>
  <si>
    <t>deska z extrudovaného polystyrénu XPS 80 mm</t>
  </si>
  <si>
    <t>-483764133</t>
  </si>
  <si>
    <t>31</t>
  </si>
  <si>
    <t>622211041</t>
  </si>
  <si>
    <t>Montáž kontaktního zateplení vnějších stěn z polystyrénových desek tl do 200 mm</t>
  </si>
  <si>
    <t>-485366920</t>
  </si>
  <si>
    <t>věnec</t>
  </si>
  <si>
    <t>2*44,2*0,3</t>
  </si>
  <si>
    <t>32</t>
  </si>
  <si>
    <t>283764220</t>
  </si>
  <si>
    <t>deska z extrudovaného polystyrénu XPS 200 mm</t>
  </si>
  <si>
    <t>1302157069</t>
  </si>
  <si>
    <t>33</t>
  </si>
  <si>
    <t>622321141</t>
  </si>
  <si>
    <t>Vápenocementová omítka štuková dvouvrstvá vnějších stěn nanášená ručně</t>
  </si>
  <si>
    <t>1705878703</t>
  </si>
  <si>
    <t>vnější stěna, štít</t>
  </si>
  <si>
    <t>12,06*5,145/2</t>
  </si>
  <si>
    <t>věnec a dozdívka</t>
  </si>
  <si>
    <t>43,71*0,8</t>
  </si>
  <si>
    <t>34</t>
  </si>
  <si>
    <t>622335202</t>
  </si>
  <si>
    <t>Oprava cementové škrábané omítky vnějších stěn v rozsahu do 30%</t>
  </si>
  <si>
    <t>-209170522</t>
  </si>
  <si>
    <t>56,057*4,96*2 "vnější stěna a vnitřní stěna v přístavbě</t>
  </si>
  <si>
    <t>11,45*6,1</t>
  </si>
  <si>
    <t>35</t>
  </si>
  <si>
    <t>622511111</t>
  </si>
  <si>
    <t>Tenkovrstvá akrylátová mozaiková střednězrnná omítka včetně penetrace vnějších stěn</t>
  </si>
  <si>
    <t>1791047458</t>
  </si>
  <si>
    <t>36</t>
  </si>
  <si>
    <t>631311137</t>
  </si>
  <si>
    <t>Mazanina tl do 240 mm z betonu prostého bez zvýšených nároků na prostředí tř. C 30/37</t>
  </si>
  <si>
    <t>1143738021</t>
  </si>
  <si>
    <t>(21,2+21,0)*9,65*0,15</t>
  </si>
  <si>
    <t>S2 - dno žlabu</t>
  </si>
  <si>
    <t>12*5,99*0,7*0,15</t>
  </si>
  <si>
    <t>12*2*0,7*0,7*0,15</t>
  </si>
  <si>
    <t>práh vrat</t>
  </si>
  <si>
    <t>2*2,5*0,7*0,15</t>
  </si>
  <si>
    <t>37</t>
  </si>
  <si>
    <t>631319203</t>
  </si>
  <si>
    <t>Příplatek k mazaninám za přidání ocelových vláken (drátkobeton) pro objemové vyztužení 25 kg/m3</t>
  </si>
  <si>
    <t>-322401531</t>
  </si>
  <si>
    <t>38</t>
  </si>
  <si>
    <t>635111242K00</t>
  </si>
  <si>
    <t>Násyp pod podlahy z hrubého kameniva se zhutněním</t>
  </si>
  <si>
    <t>662837577</t>
  </si>
  <si>
    <t>S3 - celá vrstva násypu - 4-63, tl. 470 mm</t>
  </si>
  <si>
    <t>(21,2+21,0)*9,65*0,47</t>
  </si>
  <si>
    <t>žlab</t>
  </si>
  <si>
    <t>37,7*0,8*0,5</t>
  </si>
  <si>
    <t>39</t>
  </si>
  <si>
    <t>941111121</t>
  </si>
  <si>
    <t>Montáž lešení řadového trubkového lehkého s podlahami zatížení do 200 kg/m2 š do 1,2 m v do 10 m</t>
  </si>
  <si>
    <t>2044450173</t>
  </si>
  <si>
    <t>43,71*5,58-2*2,5*3,5</t>
  </si>
  <si>
    <t>vnější stěna</t>
  </si>
  <si>
    <t>43,71*6,1</t>
  </si>
  <si>
    <t>12,165*6,1</t>
  </si>
  <si>
    <t>štít</t>
  </si>
  <si>
    <t>11,45*6,1+11,45*4,0</t>
  </si>
  <si>
    <t>40</t>
  </si>
  <si>
    <t>941111221</t>
  </si>
  <si>
    <t>Příplatek k lešení řadovému trubkovému lehkému s podlahami š 1,2 m v 10 m za první a ZKD den použití</t>
  </si>
  <si>
    <t>305834324</t>
  </si>
  <si>
    <t>41</t>
  </si>
  <si>
    <t>941111821</t>
  </si>
  <si>
    <t>Demontáž lešení řadového trubkového lehkého s podlahami zatížení do 200 kg/m2 š do 1,2 m v do 10 m</t>
  </si>
  <si>
    <t>-811588324</t>
  </si>
  <si>
    <t>42</t>
  </si>
  <si>
    <t>962032231</t>
  </si>
  <si>
    <t>Bourání zdiva z cihel pálených nebo vápenopískových na MV nebo MVC přes 1 m3</t>
  </si>
  <si>
    <t>1007918989</t>
  </si>
  <si>
    <t>B02</t>
  </si>
  <si>
    <t>2*2,55*3,58*0,6</t>
  </si>
  <si>
    <t>B07</t>
  </si>
  <si>
    <t>2*11,45*5,15/2*0,45</t>
  </si>
  <si>
    <t>2*44,2*0,725*0,805</t>
  </si>
  <si>
    <t>8*1,0*1,0*0,725</t>
  </si>
  <si>
    <t>43</t>
  </si>
  <si>
    <t>963031439</t>
  </si>
  <si>
    <t>Bourání cihelných kleneb na MV nebo MVC tl do 450 mm</t>
  </si>
  <si>
    <t>-174970796</t>
  </si>
  <si>
    <t>(2,3+37,7+2,5)*(9,33+0,16*2)</t>
  </si>
  <si>
    <t>44</t>
  </si>
  <si>
    <t>964035111</t>
  </si>
  <si>
    <t>Bourání cihelných klenbových pásů jakéhokoliv průřezu</t>
  </si>
  <si>
    <t>429606281</t>
  </si>
  <si>
    <t>klenby</t>
  </si>
  <si>
    <t>10*(9,33+0,16*2)*0,71</t>
  </si>
  <si>
    <t>10*2*3,2*3,2/2</t>
  </si>
  <si>
    <t>45</t>
  </si>
  <si>
    <t>965042141</t>
  </si>
  <si>
    <t>Bourání podkladů pod dlažby nebo mazanin betonových nebo z litého asfaltu tl do 100 mm pl přes 4 m2</t>
  </si>
  <si>
    <t>1642589890</t>
  </si>
  <si>
    <t>B08</t>
  </si>
  <si>
    <t>9,33*0,6*0,1</t>
  </si>
  <si>
    <t>46</t>
  </si>
  <si>
    <t>968062558</t>
  </si>
  <si>
    <t>Vybourání dřevěných vrat pl do 5 m2</t>
  </si>
  <si>
    <t>-303269943</t>
  </si>
  <si>
    <t>B04</t>
  </si>
  <si>
    <t>2,1*2,28</t>
  </si>
  <si>
    <t>47</t>
  </si>
  <si>
    <t>971033561</t>
  </si>
  <si>
    <t>Vybourání otvorů ve zdivu cihelném pl do 1 m2 na MVC nebo MV tl do 600 mm</t>
  </si>
  <si>
    <t>-850970291</t>
  </si>
  <si>
    <t>0,7*0,5*0,6*24</t>
  </si>
  <si>
    <t>48</t>
  </si>
  <si>
    <t>974031664</t>
  </si>
  <si>
    <t>Vysekání rýh ve zdivu cihelném pro vtahování nosníků hl do 150 mm v do 150 mm</t>
  </si>
  <si>
    <t>-609592866</t>
  </si>
  <si>
    <t>C10 - I140 dl. 2,95m, 4x nad otvorem</t>
  </si>
  <si>
    <t>2*4*2,95</t>
  </si>
  <si>
    <t>49</t>
  </si>
  <si>
    <t>976072321K00</t>
  </si>
  <si>
    <t>Vybourání ventilátoru ze zdiva cihelného</t>
  </si>
  <si>
    <t>kus</t>
  </si>
  <si>
    <t>-557139160</t>
  </si>
  <si>
    <t>B03</t>
  </si>
  <si>
    <t>50</t>
  </si>
  <si>
    <t>230120122</t>
  </si>
  <si>
    <t>Odkrytí, zakrytí trubních kanálů betonové desky, šířky do 800 mm</t>
  </si>
  <si>
    <t>-825555837</t>
  </si>
  <si>
    <t>12*7</t>
  </si>
  <si>
    <t>51</t>
  </si>
  <si>
    <t>5921343DB</t>
  </si>
  <si>
    <t>deska krycí betonová 70x100x6 cm</t>
  </si>
  <si>
    <t>-1368337911</t>
  </si>
  <si>
    <t>52</t>
  </si>
  <si>
    <t>997013801</t>
  </si>
  <si>
    <t>Poplatek za uložení stavebního betonového odpadu na skládce (skládkovné) - vlastní doprava investora</t>
  </si>
  <si>
    <t>1559173567</t>
  </si>
  <si>
    <t>53</t>
  </si>
  <si>
    <t>997013803</t>
  </si>
  <si>
    <t>Poplatek za uložení stavebního odpadu z keramických materiálů na skládce (skládkovné) - vlastní doprava investora</t>
  </si>
  <si>
    <t>-454085131</t>
  </si>
  <si>
    <t>54</t>
  </si>
  <si>
    <t>998011002</t>
  </si>
  <si>
    <t>Přesun hmot pro budovy zděné v do 12 m</t>
  </si>
  <si>
    <t>-1881946800</t>
  </si>
  <si>
    <t>55</t>
  </si>
  <si>
    <t>741420001K00</t>
  </si>
  <si>
    <t>Hromosvodné vedení D+M</t>
  </si>
  <si>
    <t>-1047484758</t>
  </si>
  <si>
    <t>44,2*3</t>
  </si>
  <si>
    <t>4*(6,22+7,452+7,56)</t>
  </si>
  <si>
    <t>4*3,75</t>
  </si>
  <si>
    <t>4*5,5</t>
  </si>
  <si>
    <t>56</t>
  </si>
  <si>
    <t>741420901K00</t>
  </si>
  <si>
    <t>Demontáž drát nebo lano hromosvodné</t>
  </si>
  <si>
    <t>-1093751495</t>
  </si>
  <si>
    <t>44,2</t>
  </si>
  <si>
    <t>3*9,76</t>
  </si>
  <si>
    <t>2*7,34</t>
  </si>
  <si>
    <t>3*4,9</t>
  </si>
  <si>
    <t>2*6,4</t>
  </si>
  <si>
    <t>57</t>
  </si>
  <si>
    <t>762331812</t>
  </si>
  <si>
    <t>Demontáž vázaných kcí krovů z hranolů průřezové plochy do 224 cm2</t>
  </si>
  <si>
    <t>2045169557</t>
  </si>
  <si>
    <t>Krokev, pásky 140x160</t>
  </si>
  <si>
    <t>(9,76+7,34)*40</t>
  </si>
  <si>
    <t>2*19*1,5</t>
  </si>
  <si>
    <t>Sloupky, šikmé sloupky, vzpěra 140x140</t>
  </si>
  <si>
    <t>2*10*2,1</t>
  </si>
  <si>
    <t>2*10*2,5</t>
  </si>
  <si>
    <t>40*2,2</t>
  </si>
  <si>
    <t>Kleštiny 80x160</t>
  </si>
  <si>
    <t>40*2*2,2</t>
  </si>
  <si>
    <t>Kleština 140x200</t>
  </si>
  <si>
    <t>39*4,6</t>
  </si>
  <si>
    <t>44,2*2</t>
  </si>
  <si>
    <t>Vaznice v přesahu, Pozednice 160x160</t>
  </si>
  <si>
    <t>58</t>
  </si>
  <si>
    <t>762331813</t>
  </si>
  <si>
    <t>Demontáž vázaných kcí krovů z hranolů průřezové plochy do 288 cm2</t>
  </si>
  <si>
    <t>1077182107</t>
  </si>
  <si>
    <t>Vazný trám 240x240</t>
  </si>
  <si>
    <t>10*(2,85*2+4,46)</t>
  </si>
  <si>
    <t>59</t>
  </si>
  <si>
    <t>762341811</t>
  </si>
  <si>
    <t>Demontáž bednění střech z prken</t>
  </si>
  <si>
    <t>491043357</t>
  </si>
  <si>
    <t>(39,225+5,5)*(9,76+7,34)</t>
  </si>
  <si>
    <t>60</t>
  </si>
  <si>
    <t>762342811</t>
  </si>
  <si>
    <t>Demontáž laťování střech z latí osové vzdálenosti do 0,22 m</t>
  </si>
  <si>
    <t>-318917354</t>
  </si>
  <si>
    <t>61</t>
  </si>
  <si>
    <t>762343953K00</t>
  </si>
  <si>
    <t>Zabednění otvorů z desek měkkých plochy jednotlivě do 8 m2</t>
  </si>
  <si>
    <t>-973488523</t>
  </si>
  <si>
    <t>Větrací žlaby v původním objektu</t>
  </si>
  <si>
    <t>12*2*9,65*0,7</t>
  </si>
  <si>
    <t>62</t>
  </si>
  <si>
    <t>605151210</t>
  </si>
  <si>
    <t>řezivo jehličnaté boční prkno jakost I.-II. 4 - 6 cm</t>
  </si>
  <si>
    <t>-1574739284</t>
  </si>
  <si>
    <t>162,120*0,04</t>
  </si>
  <si>
    <t>63</t>
  </si>
  <si>
    <t>998762202</t>
  </si>
  <si>
    <t>Přesun hmot procentní pro kce tesařské v objektech v do 12 m</t>
  </si>
  <si>
    <t>%</t>
  </si>
  <si>
    <t>821018768</t>
  </si>
  <si>
    <t>64</t>
  </si>
  <si>
    <t>764004801</t>
  </si>
  <si>
    <t>Demontáž podokapního žlabu do suti</t>
  </si>
  <si>
    <t>-1702048489</t>
  </si>
  <si>
    <t>2*(39,225+5,5)</t>
  </si>
  <si>
    <t>65</t>
  </si>
  <si>
    <t>764004861</t>
  </si>
  <si>
    <t>Demontáž svodu do suti</t>
  </si>
  <si>
    <t>646824317</t>
  </si>
  <si>
    <t>66</t>
  </si>
  <si>
    <t>764212634</t>
  </si>
  <si>
    <t>Oplechování štítu závětrnou lištou z Pz s povrchovou úpravou rš 330 mm</t>
  </si>
  <si>
    <t>-910931242</t>
  </si>
  <si>
    <t>K07</t>
  </si>
  <si>
    <t>12,8</t>
  </si>
  <si>
    <t>67</t>
  </si>
  <si>
    <t>764212662</t>
  </si>
  <si>
    <t>Oplechování rovné okapové hrany z Pz s povrchovou úpravou rš 200 mm</t>
  </si>
  <si>
    <t>-703468840</t>
  </si>
  <si>
    <t>K08</t>
  </si>
  <si>
    <t>86,86</t>
  </si>
  <si>
    <t>68</t>
  </si>
  <si>
    <t>764212663</t>
  </si>
  <si>
    <t>Oplechování rovné okapové hrany z Pz s povrchovou úpravou rš 250 mm</t>
  </si>
  <si>
    <t>-157263229</t>
  </si>
  <si>
    <t>K09</t>
  </si>
  <si>
    <t>69</t>
  </si>
  <si>
    <t>764214606</t>
  </si>
  <si>
    <t>Oplechování horních ploch a atik bez rohů z Pz s povrch úpravou mechanicky kotvené rš 500 mm</t>
  </si>
  <si>
    <t>-1992368603</t>
  </si>
  <si>
    <t>K05</t>
  </si>
  <si>
    <t>14,2</t>
  </si>
  <si>
    <t>70</t>
  </si>
  <si>
    <t>764214607</t>
  </si>
  <si>
    <t>Oplechování horních ploch a atik bez rohů z Pz s povrch úpravou mechanicky kotvené rš 670 mm</t>
  </si>
  <si>
    <t>-2087995582</t>
  </si>
  <si>
    <t>K06</t>
  </si>
  <si>
    <t>1,9</t>
  </si>
  <si>
    <t>71</t>
  </si>
  <si>
    <t>764216643</t>
  </si>
  <si>
    <t>Oplechování rovných parapetů celoplošně lepené z Pz s povrchovou úpravou rš 250 mm</t>
  </si>
  <si>
    <t>507502708</t>
  </si>
  <si>
    <t>K01</t>
  </si>
  <si>
    <t>8*1,0</t>
  </si>
  <si>
    <t>72</t>
  </si>
  <si>
    <t>764311605</t>
  </si>
  <si>
    <t xml:space="preserve">Lemování rovných zdí střech s krytinou prejzovou nebo vlnitou  z Pz s povrchovou úpravou rš 400 mm</t>
  </si>
  <si>
    <t>464954955</t>
  </si>
  <si>
    <t>K04</t>
  </si>
  <si>
    <t>42,6</t>
  </si>
  <si>
    <t>73</t>
  </si>
  <si>
    <t>764312614</t>
  </si>
  <si>
    <t>Spodní lemování rovných zdí z Pz s povrchovou úpravou rš 330 mm</t>
  </si>
  <si>
    <t>53314732</t>
  </si>
  <si>
    <t>K10</t>
  </si>
  <si>
    <t>47,18</t>
  </si>
  <si>
    <t>74</t>
  </si>
  <si>
    <t>764511602</t>
  </si>
  <si>
    <t>Žlab podokapní půlkruhový z Pz s povrchovou úpravou rš 330 mm</t>
  </si>
  <si>
    <t>-1516857845</t>
  </si>
  <si>
    <t>K03</t>
  </si>
  <si>
    <t>75</t>
  </si>
  <si>
    <t>764511643</t>
  </si>
  <si>
    <t>Kotlík oválný (trychtýřový) pro podokapní žlaby z Pz s povrchovou úpravou 330/120 mm</t>
  </si>
  <si>
    <t>-888447722</t>
  </si>
  <si>
    <t>76</t>
  </si>
  <si>
    <t>764518623</t>
  </si>
  <si>
    <t>Svody kruhové včetně objímek, kolen, odskoků z Pz s povrchovou úpravou průměru 120 mm</t>
  </si>
  <si>
    <t>1974129679</t>
  </si>
  <si>
    <t>77</t>
  </si>
  <si>
    <t>998764202</t>
  </si>
  <si>
    <t>Přesun hmot procentní pro konstrukce klempířské v objektech v do 12 m</t>
  </si>
  <si>
    <t>-1542979051</t>
  </si>
  <si>
    <t>78</t>
  </si>
  <si>
    <t>766622115</t>
  </si>
  <si>
    <t>Montáž plastových oken plochy přes 1 m2 pevných výšky do 1,5 m s rámem do zdiva</t>
  </si>
  <si>
    <t>-2147308838</t>
  </si>
  <si>
    <t>4*1,0*1,0</t>
  </si>
  <si>
    <t>79</t>
  </si>
  <si>
    <t>611400020</t>
  </si>
  <si>
    <t>okno plastové pevné zasklení 100 x 100 cm</t>
  </si>
  <si>
    <t>-1935921734</t>
  </si>
  <si>
    <t>80</t>
  </si>
  <si>
    <t>766622131</t>
  </si>
  <si>
    <t>Montáž plastových oken plochy přes 1 m2 otevíravých výšky do 1,5 m s rámem do zdiva</t>
  </si>
  <si>
    <t>1718967606</t>
  </si>
  <si>
    <t>N03</t>
  </si>
  <si>
    <t>81</t>
  </si>
  <si>
    <t>611306780</t>
  </si>
  <si>
    <t>okno jednokřídlové sklápěcí S1J- jazýčkový uzávěr (O1J P,L) 100x100 cm</t>
  </si>
  <si>
    <t>1183128236</t>
  </si>
  <si>
    <t>82</t>
  </si>
  <si>
    <t>766691917</t>
  </si>
  <si>
    <t>Vyvěšení nebo zavěšení dřevěných křídel vrat pl do 4 m2</t>
  </si>
  <si>
    <t>1216995582</t>
  </si>
  <si>
    <t>83</t>
  </si>
  <si>
    <t>998766202</t>
  </si>
  <si>
    <t>Přesun hmot procentní pro konstrukce truhlářské v objektech v do 12 m</t>
  </si>
  <si>
    <t>-1159642008</t>
  </si>
  <si>
    <t>84</t>
  </si>
  <si>
    <t>767392801</t>
  </si>
  <si>
    <t>Demontáž krytin střech z plechů nýtovaných</t>
  </si>
  <si>
    <t>-1967946719</t>
  </si>
  <si>
    <t>85</t>
  </si>
  <si>
    <t>767531121</t>
  </si>
  <si>
    <t>Osazení zapuštěného rámu z L profilů</t>
  </si>
  <si>
    <t>2145000885</t>
  </si>
  <si>
    <t>L profily k pro ukotvení dřevěných desek nad žlaby 60x40x5</t>
  </si>
  <si>
    <t>12*2*2*9,65</t>
  </si>
  <si>
    <t>86</t>
  </si>
  <si>
    <t>154111400</t>
  </si>
  <si>
    <t>profil ocel L ohýbaný rovnoramenný 60x40x5 mm</t>
  </si>
  <si>
    <t>1359171045</t>
  </si>
  <si>
    <t>12*2*2*9,65*3,76*0,001</t>
  </si>
  <si>
    <t>87</t>
  </si>
  <si>
    <t>767651112</t>
  </si>
  <si>
    <t>Montáž vrat garážových sekčních zajížděcích pod strop plochy do 9 m2</t>
  </si>
  <si>
    <t>455969339</t>
  </si>
  <si>
    <t>N01</t>
  </si>
  <si>
    <t>N02</t>
  </si>
  <si>
    <t>88</t>
  </si>
  <si>
    <t>553458N01</t>
  </si>
  <si>
    <t>vrata garážová sekční 2500 x 3500</t>
  </si>
  <si>
    <t>-1305318501</t>
  </si>
  <si>
    <t>89</t>
  </si>
  <si>
    <t>553458N02</t>
  </si>
  <si>
    <t>vrata garážová sekční 2500 x 3500 s dveřmi</t>
  </si>
  <si>
    <t>1775975347</t>
  </si>
  <si>
    <t>90</t>
  </si>
  <si>
    <t>767651113</t>
  </si>
  <si>
    <t>Montáž vrat garážových sekčních zajížděcích pod strop plochy do 13 m2</t>
  </si>
  <si>
    <t>-1412012665</t>
  </si>
  <si>
    <t>N04</t>
  </si>
  <si>
    <t>91</t>
  </si>
  <si>
    <t>553458N04</t>
  </si>
  <si>
    <t>vrata garážová sekční 2550 x 3500 s dveřmi</t>
  </si>
  <si>
    <t>1129368270</t>
  </si>
  <si>
    <t>92</t>
  </si>
  <si>
    <t>998767202</t>
  </si>
  <si>
    <t>Přesun hmot procentní pro zámečnické konstrukce v objektech v do 12 m</t>
  </si>
  <si>
    <t>-1508046929</t>
  </si>
  <si>
    <t>93</t>
  </si>
  <si>
    <t>783823135</t>
  </si>
  <si>
    <t>Penetrační silikonový nátěr hladkých, tenkovrstvých zrnitých nebo štukových omítek</t>
  </si>
  <si>
    <t>1227090883</t>
  </si>
  <si>
    <t>56,057*4,96</t>
  </si>
  <si>
    <t>94</t>
  </si>
  <si>
    <t>783827425</t>
  </si>
  <si>
    <t>Krycí dvojnásobný silikonový nátěr omítek stupně členitosti 1 a 2</t>
  </si>
  <si>
    <t>691467440</t>
  </si>
  <si>
    <t>95</t>
  </si>
  <si>
    <t>784312005</t>
  </si>
  <si>
    <t>Jednonásobné bílé vápenné malby v místnostech výšky přes 5,00 m</t>
  </si>
  <si>
    <t>-1201504610</t>
  </si>
  <si>
    <t>VP - Vícepráce</t>
  </si>
  <si>
    <t>PN</t>
  </si>
  <si>
    <t>02 - Ocelová konstrukce</t>
  </si>
  <si>
    <t>dle výběrového řízení</t>
  </si>
  <si>
    <t xml:space="preserve">3 -  Svislé a kompletní konstrukce</t>
  </si>
  <si>
    <t xml:space="preserve">4 -  Vodorovné konstrukce</t>
  </si>
  <si>
    <t xml:space="preserve">9 -  Ostatní konstrukce a práce, bourání</t>
  </si>
  <si>
    <t xml:space="preserve">998 -  Přesun hmot</t>
  </si>
  <si>
    <t xml:space="preserve">789 -  Povrchové úpravy ocelových konstrukcí a technologických zařízení</t>
  </si>
  <si>
    <t>Mimostav. doprava</t>
  </si>
  <si>
    <t>Ostatní</t>
  </si>
  <si>
    <t>337171311</t>
  </si>
  <si>
    <t>Montáž nosné ocelové kce skladovací haly v do 12 m rozpětí vazníků do 12 m</t>
  </si>
  <si>
    <t>-1385071249</t>
  </si>
  <si>
    <t>30,314+9,609</t>
  </si>
  <si>
    <t>ZP</t>
  </si>
  <si>
    <t>Zpracování dílců ve výrobně vč.výrobní dokumentace</t>
  </si>
  <si>
    <t>kg</t>
  </si>
  <si>
    <t>-1969875557</t>
  </si>
  <si>
    <t>12644</t>
  </si>
  <si>
    <t>2132</t>
  </si>
  <si>
    <t>9609</t>
  </si>
  <si>
    <t>130100220</t>
  </si>
  <si>
    <t>tyč ocelová kruhová, v jakosti 11 375 D 70 mm</t>
  </si>
  <si>
    <t>1123170616</t>
  </si>
  <si>
    <t>A06</t>
  </si>
  <si>
    <t>5*2*3,6*30,2*0,001</t>
  </si>
  <si>
    <t>12*2*5,0*30,2*0,001 "střecha</t>
  </si>
  <si>
    <t>2*2*5,0*30,2*0,001 "stěna</t>
  </si>
  <si>
    <t>A05 - Prut B13, B14 (viz. statika)</t>
  </si>
  <si>
    <t>3*14*5,778*30,2*0,001</t>
  </si>
  <si>
    <t>130100225R00</t>
  </si>
  <si>
    <t>vaznice Z 142/15</t>
  </si>
  <si>
    <t>1439718035</t>
  </si>
  <si>
    <t>A07</t>
  </si>
  <si>
    <t>15*8*3,6*3,26*0,001</t>
  </si>
  <si>
    <t>15*3*3,0*3,26*0,001</t>
  </si>
  <si>
    <t>15*2*2,9*3,26*0,001</t>
  </si>
  <si>
    <t>130107540</t>
  </si>
  <si>
    <t>ocel profilová IPE, v jakosti 11 375, h=220 mm</t>
  </si>
  <si>
    <t>-1438737754</t>
  </si>
  <si>
    <t>IPE 220 - 26,2kg/m</t>
  </si>
  <si>
    <t>A04</t>
  </si>
  <si>
    <t>14*7,26*26,2*0,001</t>
  </si>
  <si>
    <t>Stojky - ukotvení rámů do věnce</t>
  </si>
  <si>
    <t>14*0,45*26,2*0,001</t>
  </si>
  <si>
    <t>A01</t>
  </si>
  <si>
    <t>14*3,75*26,2*0,001</t>
  </si>
  <si>
    <t>5,58*26,2*0,001</t>
  </si>
  <si>
    <t>2*4,5*26,2*0,001</t>
  </si>
  <si>
    <t>A03</t>
  </si>
  <si>
    <t>14*5,983*26,2*0,001</t>
  </si>
  <si>
    <t>SP</t>
  </si>
  <si>
    <t>Spojovací materiál</t>
  </si>
  <si>
    <t>kpl</t>
  </si>
  <si>
    <t>-1180142421</t>
  </si>
  <si>
    <t>342151112</t>
  </si>
  <si>
    <t>Montáž opláštění stěn ocelových kcí ze sendvičových panelů šroubovaných budov v do 12 m</t>
  </si>
  <si>
    <t>-1837314452</t>
  </si>
  <si>
    <t>štíty</t>
  </si>
  <si>
    <t>2*6,1*1,83/2</t>
  </si>
  <si>
    <t>stěny</t>
  </si>
  <si>
    <t>43,91*3,75</t>
  </si>
  <si>
    <t>2*6,1*3,75</t>
  </si>
  <si>
    <t>odpočty otvorů</t>
  </si>
  <si>
    <t>PUR 01</t>
  </si>
  <si>
    <t>Sendvičový stěnový panel tl.100 mm vč.spojoacího materiálu</t>
  </si>
  <si>
    <t>-766580349</t>
  </si>
  <si>
    <t>444151112</t>
  </si>
  <si>
    <t>Montáž krytiny ocelových střech ze sendvičových panelů šroubovaných budov v do 12 m</t>
  </si>
  <si>
    <t>1024964470</t>
  </si>
  <si>
    <t>A08</t>
  </si>
  <si>
    <t>950,98</t>
  </si>
  <si>
    <t>PUR 0</t>
  </si>
  <si>
    <t>Sendvičový střešní panel tl.100 mm vč.spojovacího materiálu</t>
  </si>
  <si>
    <t>1849922770</t>
  </si>
  <si>
    <t>944411111</t>
  </si>
  <si>
    <t>Montáž záchytné sítě třídy A</t>
  </si>
  <si>
    <t>-1104590000</t>
  </si>
  <si>
    <t>43,9*6,0</t>
  </si>
  <si>
    <t>21,2*9,65</t>
  </si>
  <si>
    <t>21,0*9,65</t>
  </si>
  <si>
    <t>944411211</t>
  </si>
  <si>
    <t>Příplatek k záchytné síti třídy A za první a ZKD den použití</t>
  </si>
  <si>
    <t>1581977505</t>
  </si>
  <si>
    <t>944411811</t>
  </si>
  <si>
    <t>Demontáž záchytné sítě typu A</t>
  </si>
  <si>
    <t>-1436271090</t>
  </si>
  <si>
    <t>945421110</t>
  </si>
  <si>
    <t>Hydraulická zvedací plošina na automobilovém podvozku výška zdvihu do 18 m včetně obsluhy</t>
  </si>
  <si>
    <t>hod</t>
  </si>
  <si>
    <t>-205128434</t>
  </si>
  <si>
    <t>998014211</t>
  </si>
  <si>
    <t>Přesun hmot pro budovy jednopodlažní z kovových dílců</t>
  </si>
  <si>
    <t>640523012</t>
  </si>
  <si>
    <t>789124220</t>
  </si>
  <si>
    <t>Oprášení ocelových konstrukcí třídy IV</t>
  </si>
  <si>
    <t>2039364848</t>
  </si>
  <si>
    <t>RO70X4</t>
  </si>
  <si>
    <t>30,314/30,2/0,001*3,14*0,07</t>
  </si>
  <si>
    <t>IPE220 - plocha pro nátěr - 110x4 + 220x2</t>
  </si>
  <si>
    <t>9,609/26,9/0,001*0,88</t>
  </si>
  <si>
    <t>789324110</t>
  </si>
  <si>
    <t>Zhotovení nátěru ocelových konstrukcí třídy IV 1složkového základního a mezivrstvy tl do 40 µm</t>
  </si>
  <si>
    <t>2029873581</t>
  </si>
  <si>
    <t>246215110</t>
  </si>
  <si>
    <t>barva syntetická šedá 0110 S 2000</t>
  </si>
  <si>
    <t>1303467398</t>
  </si>
  <si>
    <t>základní barva spotřeba 117 g/m2 (dle ÚRS)</t>
  </si>
  <si>
    <t>534,976*0,117</t>
  </si>
  <si>
    <t>246216850</t>
  </si>
  <si>
    <t>email syntetický univerzální</t>
  </si>
  <si>
    <t>2080270979</t>
  </si>
  <si>
    <t>spotřeba 150 g/m2</t>
  </si>
  <si>
    <t>534,976*0,150</t>
  </si>
  <si>
    <t>246420120</t>
  </si>
  <si>
    <t>ředidlo do nátěrových hmot syntetických ke stříkání S 6001</t>
  </si>
  <si>
    <t>-447294990</t>
  </si>
  <si>
    <t>spotřeba 18g/m2 na jednu vrstvu</t>
  </si>
  <si>
    <t>534,976*0,018*2</t>
  </si>
  <si>
    <t>789324120</t>
  </si>
  <si>
    <t>Zhotovení nátěru ocelových konstrukcí třídy IV 1složkového vrchního tl do 40 µm</t>
  </si>
  <si>
    <t>-598122227</t>
  </si>
  <si>
    <t>-420907424</t>
  </si>
  <si>
    <t>spotřeba 150g/m2</t>
  </si>
  <si>
    <t>-290614276</t>
  </si>
  <si>
    <t>spotřeba 18g/m2</t>
  </si>
  <si>
    <t>534,976*0,018</t>
  </si>
  <si>
    <t>03 - Kanalizace a vsakovací jímka</t>
  </si>
  <si>
    <t xml:space="preserve">    1 -  Zemní práce</t>
  </si>
  <si>
    <t xml:space="preserve">    2 -  Zakládání</t>
  </si>
  <si>
    <t xml:space="preserve">    8 -  Trubní vedení</t>
  </si>
  <si>
    <t xml:space="preserve">    998 -  Přesun hmot</t>
  </si>
  <si>
    <t xml:space="preserve">    721 - Zdravotechnika - vnitřní kanalizace</t>
  </si>
  <si>
    <t>131201202</t>
  </si>
  <si>
    <t>Hloubení jam zapažených v hornině tř. 3 objemu do 1000 m3</t>
  </si>
  <si>
    <t>-875807047</t>
  </si>
  <si>
    <t>plocha jámy pro box změřena elektronicky</t>
  </si>
  <si>
    <t>38,73*3,00</t>
  </si>
  <si>
    <t>131201209</t>
  </si>
  <si>
    <t>Příplatek za lepivost u hloubení jam zapažených v hornině tř. 3</t>
  </si>
  <si>
    <t>-864280567</t>
  </si>
  <si>
    <t>132212101</t>
  </si>
  <si>
    <t>Hloubení rýh š do 600 mm ručním nebo pneum nářadím v soudržných horninách tř. 3</t>
  </si>
  <si>
    <t>1285585733</t>
  </si>
  <si>
    <t>41,8*0,6*0,5</t>
  </si>
  <si>
    <t>132212109</t>
  </si>
  <si>
    <t>Příplatek za lepivost u hloubení rýh š do 600 mm ručním nebo pneum nářadím v hornině tř. 3</t>
  </si>
  <si>
    <t>525420656</t>
  </si>
  <si>
    <t>1902508504</t>
  </si>
  <si>
    <t>116,19+12,54-(41,8*0,6*0,2)</t>
  </si>
  <si>
    <t>521639452</t>
  </si>
  <si>
    <t>-1412907106</t>
  </si>
  <si>
    <t>123,714*1,80</t>
  </si>
  <si>
    <t>174101101</t>
  </si>
  <si>
    <t>Zásyp jam, šachet rýh nebo kolem objektů sypaninou se zhutněním</t>
  </si>
  <si>
    <t>-25719480</t>
  </si>
  <si>
    <t>podsyp pod vsakovací boxy</t>
  </si>
  <si>
    <t>38,73*1,80</t>
  </si>
  <si>
    <t>zásyp rýhy potrubí, vytěženou sypaninou</t>
  </si>
  <si>
    <t>41,8*0,6*0,2</t>
  </si>
  <si>
    <t>583439300</t>
  </si>
  <si>
    <t>kamenivo drcené hrubé (Pohled) frakce 16-32</t>
  </si>
  <si>
    <t>1764641666</t>
  </si>
  <si>
    <t>69,714*2,20</t>
  </si>
  <si>
    <t>212752212</t>
  </si>
  <si>
    <t>Trativod z drenážních trubek plastových flexibilních D do 100 mm včetně lože otevřený výkop</t>
  </si>
  <si>
    <t>1922532871</t>
  </si>
  <si>
    <t>DN80</t>
  </si>
  <si>
    <t>2*13,0</t>
  </si>
  <si>
    <t>212752314</t>
  </si>
  <si>
    <t>Trativod z drenážních trubek plastových tuhých DN 250 mm včetně lože otevřený výkop</t>
  </si>
  <si>
    <t>268551929</t>
  </si>
  <si>
    <t>451573111</t>
  </si>
  <si>
    <t>Lože pod potrubí otevřený výkop ze štěrkopísku</t>
  </si>
  <si>
    <t>1984724175</t>
  </si>
  <si>
    <t>41,8*0,6*0,3</t>
  </si>
  <si>
    <t>871275221</t>
  </si>
  <si>
    <t>Kanalizační potrubí z tvrdého PVC-systém KG tuhost třídy SN8 DN125</t>
  </si>
  <si>
    <t>40624858</t>
  </si>
  <si>
    <t>0,25+0,35+17,9</t>
  </si>
  <si>
    <t>871315221</t>
  </si>
  <si>
    <t>Kanalizační potrubí z tvrdého PVC-systém KG tuhost třídy SN8 DN150</t>
  </si>
  <si>
    <t>936410267</t>
  </si>
  <si>
    <t>23,3</t>
  </si>
  <si>
    <t>892351111</t>
  </si>
  <si>
    <t>Tlaková zkouška vodou potrubí DN 150 nebo 200</t>
  </si>
  <si>
    <t>930482038</t>
  </si>
  <si>
    <t>18,5+23,3</t>
  </si>
  <si>
    <t>894812318</t>
  </si>
  <si>
    <t>Revizní a čistící šachta z PP typ DN 600/200 šachtové dno s přítokem tvaru X</t>
  </si>
  <si>
    <t>2097790218</t>
  </si>
  <si>
    <t>894812332</t>
  </si>
  <si>
    <t>Revizní a čistící šachta z PP DN 600 šachtová roura korugovaná světlé hloubky 2000 mm</t>
  </si>
  <si>
    <t>-819742211</t>
  </si>
  <si>
    <t>894812339</t>
  </si>
  <si>
    <t>Příplatek k rourám revizní a čistící šachty z PP DN 600 za uříznutí šachtové roury</t>
  </si>
  <si>
    <t>1531139664</t>
  </si>
  <si>
    <t>894812363</t>
  </si>
  <si>
    <t>Revizní a čistící šachta z PP DN 600 poklop litinový do 25 t s betonovým prstencem a adaptérem</t>
  </si>
  <si>
    <t>-1606022566</t>
  </si>
  <si>
    <t>895971223</t>
  </si>
  <si>
    <t>Zasakovací box z PP bez revize pro retenci s regulací odtoku dvouřadová galerie objemu do 20 m3</t>
  </si>
  <si>
    <t>soubor</t>
  </si>
  <si>
    <t>-1732472031</t>
  </si>
  <si>
    <t>998276101</t>
  </si>
  <si>
    <t>Přesun hmot pro trubní vedení z trub z plastických hmot otevřený výkop</t>
  </si>
  <si>
    <t>326676383</t>
  </si>
  <si>
    <t>721242116</t>
  </si>
  <si>
    <t>Lapač střešních splavenin z PP se zápachovou klapkou a lapacím košem DN 125</t>
  </si>
  <si>
    <t>-1800534083</t>
  </si>
  <si>
    <t>05 - Elektročást</t>
  </si>
  <si>
    <t xml:space="preserve">M21 -  Elektromontáže</t>
  </si>
  <si>
    <t xml:space="preserve">100 -  Materiály</t>
  </si>
  <si>
    <t xml:space="preserve">110 -  Dodávky zařízení (specifikace)</t>
  </si>
  <si>
    <t xml:space="preserve">200 -  Práce v HZS</t>
  </si>
  <si>
    <t>210 10-0258.R00</t>
  </si>
  <si>
    <t>Ukončení celoplast. kabelů zákl./pás.do 5x4 mm2</t>
  </si>
  <si>
    <t>-2037676432</t>
  </si>
  <si>
    <t>210 11-0045.R00</t>
  </si>
  <si>
    <t>Spínač na povrch střídavý, řazení 6</t>
  </si>
  <si>
    <t>-42865686</t>
  </si>
  <si>
    <t>210 11-0062.R00</t>
  </si>
  <si>
    <t>Infrapasivní spínač osvětlení</t>
  </si>
  <si>
    <t>743081954</t>
  </si>
  <si>
    <t>210 11-1012.R00</t>
  </si>
  <si>
    <t>Zásuvka domovní na povrch</t>
  </si>
  <si>
    <t>-2041628009</t>
  </si>
  <si>
    <t>210 19-0121.R00</t>
  </si>
  <si>
    <t>Montáž rozvaděče do 50 kg</t>
  </si>
  <si>
    <t>582181043</t>
  </si>
  <si>
    <t>210 20-0073.R00</t>
  </si>
  <si>
    <t>Svítidlo žárovkové 60-100 W, prům.nástěnné</t>
  </si>
  <si>
    <t>57026174</t>
  </si>
  <si>
    <t>210 20-1038.R00</t>
  </si>
  <si>
    <t>Svítidlo zářivkové 2x58 W stropní</t>
  </si>
  <si>
    <t>-1424604889</t>
  </si>
  <si>
    <t>210 80-0105.R00</t>
  </si>
  <si>
    <t>Kabel CYKY J 750 V 3x1,5 mm2 do trubky</t>
  </si>
  <si>
    <t>537005073</t>
  </si>
  <si>
    <t>210 80-0106.R00</t>
  </si>
  <si>
    <t>Kabel CYKY J 750 V 3x2,5 mm2 do trubky</t>
  </si>
  <si>
    <t>372048380</t>
  </si>
  <si>
    <t>210 80-0117.R00</t>
  </si>
  <si>
    <t>Kabel CYKY J 750 V 5x2,5 mm2 do trubky</t>
  </si>
  <si>
    <t>472929722</t>
  </si>
  <si>
    <t>953 99-1111.R00</t>
  </si>
  <si>
    <t>Trubka instalační PVC do 32mm2</t>
  </si>
  <si>
    <t>-40868316</t>
  </si>
  <si>
    <t>341-11030.1</t>
  </si>
  <si>
    <t>Kabel silový s Cu jádrem 750 V CYKY J 3 x 1,5 mm2</t>
  </si>
  <si>
    <t>1533126765</t>
  </si>
  <si>
    <t>341-11038</t>
  </si>
  <si>
    <t>Kabel silový s Cu jádrem 750 V CYKY J 3 x 2,5 mm2</t>
  </si>
  <si>
    <t>540498433</t>
  </si>
  <si>
    <t>341-11098</t>
  </si>
  <si>
    <t>Kabel silový s Cu jádrem 750 V CYKY J 5 x 2,5 mm2</t>
  </si>
  <si>
    <t>-1479351037</t>
  </si>
  <si>
    <t>348-33242</t>
  </si>
  <si>
    <t>Svítidlo průmysl.zářivkové 2x58W</t>
  </si>
  <si>
    <t>350743115</t>
  </si>
  <si>
    <t>348-51336</t>
  </si>
  <si>
    <t>Svítidlo nástěnné 1x26W + zdroj</t>
  </si>
  <si>
    <t>-749382187</t>
  </si>
  <si>
    <t>348-</t>
  </si>
  <si>
    <t>Infraspínač 360 STUP. IP54</t>
  </si>
  <si>
    <t>-478229268</t>
  </si>
  <si>
    <t>345-36490</t>
  </si>
  <si>
    <t>-521692936</t>
  </si>
  <si>
    <t>345-51622</t>
  </si>
  <si>
    <t>Zásuvka na povrch</t>
  </si>
  <si>
    <t>-1377425377</t>
  </si>
  <si>
    <t>345-71518</t>
  </si>
  <si>
    <t>Krabice univerzální napovrch vč svorek</t>
  </si>
  <si>
    <t>1325612089</t>
  </si>
  <si>
    <t>345-71521</t>
  </si>
  <si>
    <t>Trubka instalační PVC 25mm2 včetně příchytek</t>
  </si>
  <si>
    <t>142321476</t>
  </si>
  <si>
    <t>347-52210</t>
  </si>
  <si>
    <t>Trubice zářivk. PHILIPS 58W/840</t>
  </si>
  <si>
    <t>462646339</t>
  </si>
  <si>
    <t>357-12201</t>
  </si>
  <si>
    <t>Skříň rozvaděčová R2 s výzbrojí</t>
  </si>
  <si>
    <t>-1455439838</t>
  </si>
  <si>
    <t>358-22403</t>
  </si>
  <si>
    <t>Jistič do 63 A 3pólový charakter. B LPN-25B-3</t>
  </si>
  <si>
    <t>-1532709841</t>
  </si>
  <si>
    <t>348</t>
  </si>
  <si>
    <t>Lišta propojovací 10mm 3P (hřeben)</t>
  </si>
  <si>
    <t>-505252882</t>
  </si>
  <si>
    <t>220 27-1509.R00</t>
  </si>
  <si>
    <t>Úprava rozváděče RES dle projektu</t>
  </si>
  <si>
    <t>512</t>
  </si>
  <si>
    <t>-1058078151</t>
  </si>
  <si>
    <t>220 89-0202.R00</t>
  </si>
  <si>
    <t>Revize</t>
  </si>
  <si>
    <t>806033499</t>
  </si>
  <si>
    <t>220 27-1509.R00.1</t>
  </si>
  <si>
    <t>Napojení na stávající sítě</t>
  </si>
  <si>
    <t>2122936842</t>
  </si>
  <si>
    <t>06 - Vzduchotechnika</t>
  </si>
  <si>
    <t xml:space="preserve">751 -  Vzduchotechnika</t>
  </si>
  <si>
    <t>751-R01</t>
  </si>
  <si>
    <t>Montáž vzduchotechnických zařízení</t>
  </si>
  <si>
    <t>suma</t>
  </si>
  <si>
    <t>-217101631</t>
  </si>
  <si>
    <t>01-588</t>
  </si>
  <si>
    <t>Ventilátor 4kW - je určen pro dopravu vzduchu o teplotě -15 až +40 st.C. Podle nastavení_x000d_
lopatek může ventilátor dodávat množství vzduchu 30000 m3/hod při_x000d_
tlaku 200 Pa. Na straně sání je namontována ochranná mříž.</t>
  </si>
  <si>
    <t>ks</t>
  </si>
  <si>
    <t>709390196</t>
  </si>
  <si>
    <t>02-219</t>
  </si>
  <si>
    <t>Regulační klapka 1750/1250 mm. Rám klapky je plastový, vystužený ocelovým profilem, pětikomorový - bez tepelných mostů, výplně ze sendwich panelů, tepelná izolace PUR, těsnění mezi rámem a klapkou 2x guma.</t>
  </si>
  <si>
    <t>-2051594416</t>
  </si>
  <si>
    <t>03-175</t>
  </si>
  <si>
    <t>Výdechová klapka 2150/1250 mm. Rám klapky je plastový, vystužený ocelovým profilem, pětikomorový - bez tepelných mostů, výplně ze sendwich panelů, tepelná izolace PUR, těsnění mezi rámem a klapkou 2x guma.</t>
  </si>
  <si>
    <t>-471108000</t>
  </si>
  <si>
    <t>04-067</t>
  </si>
  <si>
    <t>Protidešťová žaluzie 1800/1250 mm - žárově pozinkovaný plech</t>
  </si>
  <si>
    <t>-561234992</t>
  </si>
  <si>
    <t>05-341</t>
  </si>
  <si>
    <t>Protidešťová žaluzie 2200/1250 mm - žárově pozinkovaný plech</t>
  </si>
  <si>
    <t>1652410412</t>
  </si>
  <si>
    <t>06-107</t>
  </si>
  <si>
    <t>Radiální servopohon s příslušenstvím - je určen pro ovládání až několika regulačních klapek.</t>
  </si>
  <si>
    <t>-480053376</t>
  </si>
  <si>
    <t>07-029</t>
  </si>
  <si>
    <t>Hřebenové převody s příslušenstvím - slouží pro rozvod hnací síly mezi radiálním servopohonem a regulačními klapkami.</t>
  </si>
  <si>
    <t>1187053603</t>
  </si>
  <si>
    <t>08-475</t>
  </si>
  <si>
    <t>Silový rozvaděč pro 3 ventilátory (max. 4 kW), možnost reverzace, diagnostika</t>
  </si>
  <si>
    <t>887683323</t>
  </si>
  <si>
    <t>09-443</t>
  </si>
  <si>
    <t>Procesorová jednotka SPJ vestavná do sil. rozvaděče - je určena pro řízení provozu vzduchotechnických jednotek v rámci jedné vzduchotechnické sekce. Umožňuje automatickou regulaci teploty ve_x000d_
skladu větráním (případně nuceným chlazením)</t>
  </si>
  <si>
    <t>1484578554</t>
  </si>
  <si>
    <t>10-250</t>
  </si>
  <si>
    <t>Protimrazový termostat digitální - jednoduchý - slouží jako následná ochrana proti vniknutí mrazu do skladovacího prostoru, nezávisle na funkci procesorové jednotky.</t>
  </si>
  <si>
    <t>-1950979329</t>
  </si>
  <si>
    <t>11-021</t>
  </si>
  <si>
    <t>Přesvorkovací krabice Typ PK 1 - slouží pro rozvětvení kabeláže pro jednotlivá čidla.</t>
  </si>
  <si>
    <t>2004013007</t>
  </si>
  <si>
    <t>12-012</t>
  </si>
  <si>
    <t>Kanálové teplotní čidlo dvojité Typ PC.02Ni5k - je určeno pro měření teploty ve vzduchotechnickém kanálu za ventilátorem. Z bezpečnostních důvodů obsahuje čidlo dva stejné teplotní senzory, každý z nich je procesorem vyhodnocován samostatně.</t>
  </si>
  <si>
    <t>267335875</t>
  </si>
  <si>
    <t>13-010</t>
  </si>
  <si>
    <t>Materiálové teplotní čidlo Typ MC.01Ni5k délka 800 mm - slouží pro měření teploty skladovaného produktu. Jímka čidla je z nerezové oceli, přesvorkovací hlavice je plastová.</t>
  </si>
  <si>
    <t>-1137006580</t>
  </si>
  <si>
    <t>14-016</t>
  </si>
  <si>
    <t>Meteobudka - je celoplastová skříňka s žaluziemi, která je určena pro umístění venkovního čidla teploty a relativní vlhkosti.</t>
  </si>
  <si>
    <t>-1916920341</t>
  </si>
  <si>
    <t>15-273</t>
  </si>
  <si>
    <t>Prostorové teplotní čidlo typ PC.01Ni5k - protimrazové</t>
  </si>
  <si>
    <t>-603773006</t>
  </si>
  <si>
    <t>16-011</t>
  </si>
  <si>
    <t>Venkovní čidlo teploty Typ PC.01Ni5k</t>
  </si>
  <si>
    <t>-631251699</t>
  </si>
  <si>
    <t>17-014</t>
  </si>
  <si>
    <t>Čidlo relativní vlhkosti typ EE061 - slouží pro měření venkovní nebo vnitřní relativní vlhkosti. Princip měření je kapacitní, snímač je vybaven vlastním procesorem.</t>
  </si>
  <si>
    <t>-290864516</t>
  </si>
  <si>
    <t>19-309</t>
  </si>
  <si>
    <t>Držák pro materiálová teplotní čidla</t>
  </si>
  <si>
    <t>1824308780</t>
  </si>
  <si>
    <t>20-537</t>
  </si>
  <si>
    <t>tlakový snímač</t>
  </si>
  <si>
    <t>396176849</t>
  </si>
  <si>
    <t>21-542</t>
  </si>
  <si>
    <t>Přídavná regulace REG10</t>
  </si>
  <si>
    <t>1592791078</t>
  </si>
  <si>
    <t>998751201</t>
  </si>
  <si>
    <t>Přesun hmot procentní pro vzduchotechniku v objektech v do 12 m</t>
  </si>
  <si>
    <t>-1462188814</t>
  </si>
  <si>
    <t>07 - Zpevněné plochy</t>
  </si>
  <si>
    <t xml:space="preserve">1 -  Zemní práce</t>
  </si>
  <si>
    <t>5 - Komunikace pozemní</t>
  </si>
  <si>
    <t>181951102</t>
  </si>
  <si>
    <t>Úprava pláně v hornině tř. 1 až 4 se zhutněním</t>
  </si>
  <si>
    <t>-306826229</t>
  </si>
  <si>
    <t>43,91*32,5</t>
  </si>
  <si>
    <t>12,165*36,8</t>
  </si>
  <si>
    <t>1841021315</t>
  </si>
  <si>
    <t>-736964964</t>
  </si>
  <si>
    <t>564821111</t>
  </si>
  <si>
    <t>Podklad ze štěrkodrtě ŠD tl 80 mm</t>
  </si>
  <si>
    <t>-526512850</t>
  </si>
  <si>
    <t>1397679190</t>
  </si>
  <si>
    <t>596212313</t>
  </si>
  <si>
    <t>Kladení zámkové dlažby pozemních komunikací tl 100 mm skupiny A pl přes 300 m2</t>
  </si>
  <si>
    <t>2044554534</t>
  </si>
  <si>
    <t>-2131344811</t>
  </si>
  <si>
    <t>916131213</t>
  </si>
  <si>
    <t>Osazení silničního obrubníku betonového stojatého s boční opěrou do lože z betonu prostého</t>
  </si>
  <si>
    <t>1414106482</t>
  </si>
  <si>
    <t>32,5+56,075+38,6</t>
  </si>
  <si>
    <t>592174650</t>
  </si>
  <si>
    <t>obrubník betonový silniční Standard 100x15x25 cm</t>
  </si>
  <si>
    <t>1219532907</t>
  </si>
  <si>
    <t>919726122</t>
  </si>
  <si>
    <t>Geotextilie pro ochranu, separaci a filtraci netkaná měrná hmotnost do 300 g/m2</t>
  </si>
  <si>
    <t>1240048519</t>
  </si>
  <si>
    <t>998229112</t>
  </si>
  <si>
    <t>Přesun hmot ruční pro pozemní komunikace s krytem dlážděným na vzdálenost do 50 m</t>
  </si>
  <si>
    <t>993119481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</si>
</sst>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8">
    <font>
      <sz val="8"/>
      <name val="Trebuchet MS"/>
      <family val="2"/>
    </font>
    <font>
      <sz val="8"/>
      <color rgb="FF969696"/>
      <name val="Trebuchet MS"/>
    </font>
    <font>
      <sz val="9"/>
      <name val="Trebuchet MS"/>
    </font>
    <font>
      <b/>
      <sz val="12"/>
      <name val="Trebuchet MS"/>
    </font>
    <font>
      <sz val="11"/>
      <name val="Trebuchet MS"/>
    </font>
    <font>
      <sz val="12"/>
      <color rgb="FF003366"/>
      <name val="Trebuchet MS"/>
    </font>
    <font>
      <sz val="10"/>
      <color rgb="FF003366"/>
      <name val="Trebuchet MS"/>
    </font>
    <font>
      <sz val="8"/>
      <color rgb="FF003366"/>
      <name val="Trebuchet MS"/>
    </font>
    <font>
      <sz val="8"/>
      <color rgb="FF800080"/>
      <name val="Trebuchet MS"/>
    </font>
    <font>
      <sz val="8"/>
      <color rgb="FF505050"/>
      <name val="Trebuchet MS"/>
    </font>
    <font>
      <sz val="8"/>
      <color rgb="FFFF0000"/>
      <name val="Trebuchet MS"/>
    </font>
    <font>
      <sz val="8"/>
      <color rgb="FFFAE682"/>
      <name val="Trebuchet MS"/>
    </font>
    <font>
      <sz val="10"/>
      <name val="Trebuchet MS"/>
    </font>
    <font>
      <sz val="10"/>
      <color rgb="FF960000"/>
      <name val="Trebuchet MS"/>
    </font>
    <font>
      <u/>
      <sz val="10"/>
      <color theme="10"/>
      <name val="Trebuchet MS"/>
    </font>
    <font>
      <sz val="8"/>
      <color rgb="FF3366FF"/>
      <name val="Trebuchet MS"/>
    </font>
    <font>
      <b/>
      <sz val="16"/>
      <name val="Trebuchet MS"/>
    </font>
    <font>
      <b/>
      <sz val="12"/>
      <color rgb="FF969696"/>
      <name val="Trebuchet MS"/>
    </font>
    <font>
      <sz val="9"/>
      <color rgb="FF969696"/>
      <name val="Trebuchet MS"/>
    </font>
    <font>
      <b/>
      <sz val="8"/>
      <color rgb="FF969696"/>
      <name val="Trebuchet MS"/>
    </font>
    <font>
      <sz val="10"/>
      <color rgb="FF464646"/>
      <name val="Trebuchet MS"/>
    </font>
    <font>
      <b/>
      <sz val="10"/>
      <name val="Trebuchet MS"/>
    </font>
    <font>
      <b/>
      <sz val="10"/>
      <color rgb="FF464646"/>
      <name val="Trebuchet MS"/>
    </font>
    <font>
      <sz val="10"/>
      <color rgb="FF969696"/>
      <name val="Trebuchet MS"/>
    </font>
    <font>
      <b/>
      <sz val="9"/>
      <name val="Trebuchet MS"/>
    </font>
    <font>
      <sz val="12"/>
      <color rgb="FF969696"/>
      <name val="Trebuchet MS"/>
    </font>
    <font>
      <b/>
      <sz val="12"/>
      <color rgb="FF960000"/>
      <name val="Trebuchet MS"/>
    </font>
    <font>
      <sz val="12"/>
      <name val="Trebuchet MS"/>
    </font>
    <font>
      <sz val="18"/>
      <color theme="10"/>
      <name val="Wingdings 2"/>
    </font>
    <font>
      <b/>
      <sz val="11"/>
      <color rgb="FF003366"/>
      <name val="Trebuchet MS"/>
    </font>
    <font>
      <sz val="11"/>
      <color rgb="FF003366"/>
      <name val="Trebuchet MS"/>
    </font>
    <font>
      <sz val="11"/>
      <color rgb="FF969696"/>
      <name val="Trebuchet MS"/>
    </font>
    <font>
      <b/>
      <sz val="12"/>
      <color rgb="FF800000"/>
      <name val="Trebuchet MS"/>
    </font>
    <font>
      <b/>
      <sz val="8"/>
      <color rgb="FF800000"/>
      <name val="Trebuchet MS"/>
    </font>
    <font>
      <sz val="8"/>
      <color rgb="FF960000"/>
      <name val="Trebuchet MS"/>
    </font>
    <font>
      <b/>
      <sz val="8"/>
      <name val="Trebuchet MS"/>
    </font>
    <font>
      <i/>
      <sz val="8"/>
      <color rgb="FF0000FF"/>
      <name val="Trebuchet MS"/>
    </font>
    <font>
      <u/>
      <sz val="11"/>
      <color theme="10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AE682"/>
      </patternFill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6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</border>
    <border>
      <right style="thin">
        <color rgb="FF000000"/>
      </righ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">
    <xf numFmtId="0" fontId="0" fillId="0" borderId="0"/>
    <xf numFmtId="0" fontId="37" fillId="0" borderId="0" applyNumberFormat="0" applyFill="0" applyBorder="0" applyAlignment="0" applyProtection="0"/>
  </cellStyleXfs>
  <cellXfs count="278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7" fillId="0" borderId="0" xfId="0" applyFont="1" applyAlignment="1"/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2" borderId="0" xfId="0" applyFont="1" applyFill="1" applyAlignment="1" applyProtection="1">
      <alignment horizontal="left" vertical="center"/>
    </xf>
    <xf numFmtId="0" fontId="12" fillId="2" borderId="0" xfId="0" applyFont="1" applyFill="1" applyAlignment="1" applyProtection="1">
      <alignment vertical="center"/>
    </xf>
    <xf numFmtId="0" fontId="13" fillId="2" borderId="0" xfId="0" applyFont="1" applyFill="1" applyAlignment="1" applyProtection="1">
      <alignment horizontal="left" vertical="center"/>
    </xf>
    <xf numFmtId="0" fontId="14" fillId="2" borderId="0" xfId="1" applyFont="1" applyFill="1" applyAlignment="1" applyProtection="1">
      <alignment vertical="center"/>
    </xf>
    <xf numFmtId="0" fontId="0" fillId="2" borderId="0" xfId="0" applyFill="1"/>
    <xf numFmtId="0" fontId="11" fillId="2" borderId="0" xfId="0" applyFont="1" applyFill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5" fillId="3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 applyProtection="1"/>
    <xf numFmtId="0" fontId="0" fillId="0" borderId="4" xfId="0" applyBorder="1" applyProtection="1"/>
    <xf numFmtId="0" fontId="16" fillId="0" borderId="0" xfId="0" applyFont="1" applyBorder="1" applyAlignment="1" applyProtection="1">
      <alignment horizontal="center" vertical="center"/>
    </xf>
    <xf numFmtId="0" fontId="16" fillId="0" borderId="0" xfId="0" applyFont="1" applyBorder="1" applyAlignment="1" applyProtection="1">
      <alignment horizontal="left" vertical="center"/>
    </xf>
    <xf numFmtId="0" fontId="0" fillId="0" borderId="5" xfId="0" applyBorder="1" applyProtection="1"/>
    <xf numFmtId="0" fontId="17" fillId="0" borderId="0" xfId="0" applyFont="1" applyAlignment="1">
      <alignment horizontal="left" vertical="center"/>
    </xf>
    <xf numFmtId="0" fontId="0" fillId="0" borderId="0" xfId="0" applyBorder="1" applyProtection="1"/>
    <xf numFmtId="0" fontId="18" fillId="0" borderId="0" xfId="0" applyFont="1" applyBorder="1" applyAlignment="1" applyProtection="1">
      <alignment horizontal="left" vertical="top"/>
    </xf>
    <xf numFmtId="0" fontId="2" fillId="0" borderId="0" xfId="0" applyFont="1" applyBorder="1" applyAlignment="1" applyProtection="1">
      <alignment horizontal="left" vertical="center"/>
    </xf>
    <xf numFmtId="0" fontId="19" fillId="0" borderId="0" xfId="0" applyFont="1" applyAlignment="1">
      <alignment horizontal="left" vertical="center" wrapText="1"/>
    </xf>
    <xf numFmtId="0" fontId="3" fillId="0" borderId="0" xfId="0" applyFont="1" applyBorder="1" applyAlignment="1" applyProtection="1">
      <alignment horizontal="left" vertical="top"/>
    </xf>
    <xf numFmtId="0" fontId="3" fillId="0" borderId="0" xfId="0" applyFont="1" applyBorder="1" applyAlignment="1" applyProtection="1">
      <alignment horizontal="left" vertical="top" wrapText="1"/>
    </xf>
    <xf numFmtId="0" fontId="19" fillId="0" borderId="0" xfId="0" applyFont="1" applyAlignment="1">
      <alignment horizontal="left" vertical="center"/>
    </xf>
    <xf numFmtId="0" fontId="18" fillId="0" borderId="0" xfId="0" applyFont="1" applyBorder="1" applyAlignment="1" applyProtection="1">
      <alignment horizontal="left" vertical="center"/>
    </xf>
    <xf numFmtId="0" fontId="2" fillId="4" borderId="0" xfId="0" applyFont="1" applyFill="1" applyBorder="1" applyAlignment="1" applyProtection="1">
      <alignment horizontal="left" vertical="center"/>
      <protection locked="0"/>
    </xf>
    <xf numFmtId="49" fontId="2" fillId="4" borderId="0" xfId="0" applyNumberFormat="1" applyFont="1" applyFill="1" applyBorder="1" applyAlignment="1" applyProtection="1">
      <alignment horizontal="left" vertical="center"/>
      <protection locked="0"/>
    </xf>
    <xf numFmtId="49" fontId="2" fillId="0" borderId="0" xfId="0" applyNumberFormat="1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left" vertical="center" wrapText="1"/>
    </xf>
    <xf numFmtId="0" fontId="0" fillId="0" borderId="6" xfId="0" applyBorder="1" applyProtection="1"/>
    <xf numFmtId="0" fontId="20" fillId="0" borderId="0" xfId="0" applyFont="1" applyBorder="1" applyAlignment="1" applyProtection="1">
      <alignment horizontal="left" vertical="center"/>
    </xf>
    <xf numFmtId="4" fontId="12" fillId="0" borderId="0" xfId="0" applyNumberFormat="1" applyFont="1" applyBorder="1" applyAlignment="1" applyProtection="1">
      <alignment vertical="center"/>
    </xf>
    <xf numFmtId="0" fontId="0" fillId="0" borderId="4" xfId="0" applyFont="1" applyBorder="1" applyAlignment="1" applyProtection="1">
      <alignment vertical="center"/>
    </xf>
    <xf numFmtId="0" fontId="0" fillId="0" borderId="0" xfId="0" applyFont="1" applyBorder="1" applyAlignment="1" applyProtection="1">
      <alignment vertical="center"/>
    </xf>
    <xf numFmtId="0" fontId="0" fillId="0" borderId="5" xfId="0" applyFont="1" applyBorder="1" applyAlignment="1" applyProtection="1">
      <alignment vertical="center"/>
    </xf>
    <xf numFmtId="0" fontId="21" fillId="0" borderId="7" xfId="0" applyFont="1" applyBorder="1" applyAlignment="1" applyProtection="1">
      <alignment horizontal="left" vertical="center"/>
    </xf>
    <xf numFmtId="0" fontId="0" fillId="0" borderId="7" xfId="0" applyFont="1" applyBorder="1" applyAlignment="1" applyProtection="1">
      <alignment vertical="center"/>
    </xf>
    <xf numFmtId="4" fontId="21" fillId="0" borderId="7" xfId="0" applyNumberFormat="1" applyFont="1" applyBorder="1" applyAlignment="1" applyProtection="1">
      <alignment vertical="center"/>
    </xf>
    <xf numFmtId="0" fontId="1" fillId="0" borderId="4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left" vertical="center"/>
    </xf>
    <xf numFmtId="164" fontId="1" fillId="0" borderId="0" xfId="0" applyNumberFormat="1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center" vertical="center"/>
    </xf>
    <xf numFmtId="4" fontId="19" fillId="0" borderId="0" xfId="0" applyNumberFormat="1" applyFont="1" applyBorder="1" applyAlignment="1" applyProtection="1">
      <alignment vertical="center"/>
    </xf>
    <xf numFmtId="0" fontId="1" fillId="0" borderId="5" xfId="0" applyFont="1" applyBorder="1" applyAlignment="1" applyProtection="1">
      <alignment vertical="center"/>
    </xf>
    <xf numFmtId="0" fontId="0" fillId="5" borderId="0" xfId="0" applyFont="1" applyFill="1" applyBorder="1" applyAlignment="1" applyProtection="1">
      <alignment vertical="center"/>
    </xf>
    <xf numFmtId="0" fontId="3" fillId="5" borderId="8" xfId="0" applyFont="1" applyFill="1" applyBorder="1" applyAlignment="1" applyProtection="1">
      <alignment horizontal="left" vertical="center"/>
    </xf>
    <xf numFmtId="0" fontId="0" fillId="5" borderId="9" xfId="0" applyFont="1" applyFill="1" applyBorder="1" applyAlignment="1" applyProtection="1">
      <alignment vertical="center"/>
    </xf>
    <xf numFmtId="0" fontId="3" fillId="5" borderId="9" xfId="0" applyFont="1" applyFill="1" applyBorder="1" applyAlignment="1" applyProtection="1">
      <alignment horizontal="center" vertical="center"/>
    </xf>
    <xf numFmtId="0" fontId="3" fillId="5" borderId="9" xfId="0" applyFont="1" applyFill="1" applyBorder="1" applyAlignment="1" applyProtection="1">
      <alignment horizontal="left" vertical="center"/>
    </xf>
    <xf numFmtId="4" fontId="3" fillId="5" borderId="9" xfId="0" applyNumberFormat="1" applyFont="1" applyFill="1" applyBorder="1" applyAlignment="1" applyProtection="1">
      <alignment vertical="center"/>
    </xf>
    <xf numFmtId="0" fontId="0" fillId="5" borderId="10" xfId="0" applyFont="1" applyFill="1" applyBorder="1" applyAlignment="1" applyProtection="1">
      <alignment vertical="center"/>
    </xf>
    <xf numFmtId="0" fontId="22" fillId="0" borderId="11" xfId="0" applyFont="1" applyBorder="1" applyAlignment="1" applyProtection="1">
      <alignment horizontal="left"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0" fillId="0" borderId="14" xfId="0" applyBorder="1" applyProtection="1"/>
    <xf numFmtId="0" fontId="0" fillId="0" borderId="15" xfId="0" applyBorder="1" applyProtection="1"/>
    <xf numFmtId="0" fontId="23" fillId="0" borderId="16" xfId="0" applyFont="1" applyBorder="1" applyAlignment="1" applyProtection="1">
      <alignment horizontal="left" vertical="center"/>
    </xf>
    <xf numFmtId="0" fontId="0" fillId="0" borderId="17" xfId="0" applyFont="1" applyBorder="1" applyAlignment="1" applyProtection="1">
      <alignment vertical="center"/>
    </xf>
    <xf numFmtId="0" fontId="23" fillId="0" borderId="17" xfId="0" applyFont="1" applyBorder="1" applyAlignment="1" applyProtection="1">
      <alignment horizontal="left" vertical="center"/>
    </xf>
    <xf numFmtId="0" fontId="0" fillId="0" borderId="18" xfId="0" applyFont="1" applyBorder="1" applyAlignment="1" applyProtection="1">
      <alignment vertical="center"/>
    </xf>
    <xf numFmtId="0" fontId="0" fillId="0" borderId="19" xfId="0" applyFont="1" applyBorder="1" applyAlignment="1" applyProtection="1">
      <alignment vertical="center"/>
    </xf>
    <xf numFmtId="0" fontId="0" fillId="0" borderId="20" xfId="0" applyFont="1" applyBorder="1" applyAlignment="1" applyProtection="1">
      <alignment vertical="center"/>
    </xf>
    <xf numFmtId="0" fontId="0" fillId="0" borderId="21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0" fillId="0" borderId="3" xfId="0" applyFont="1" applyBorder="1" applyAlignment="1" applyProtection="1">
      <alignment vertical="center"/>
    </xf>
    <xf numFmtId="0" fontId="2" fillId="0" borderId="4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2" fillId="0" borderId="5" xfId="0" applyFont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horizontal="left" vertical="center" wrapText="1"/>
    </xf>
    <xf numFmtId="0" fontId="3" fillId="0" borderId="5" xfId="0" applyFont="1" applyBorder="1" applyAlignment="1" applyProtection="1">
      <alignment vertical="center"/>
    </xf>
    <xf numFmtId="0" fontId="24" fillId="0" borderId="0" xfId="0" applyFont="1" applyBorder="1" applyAlignment="1" applyProtection="1">
      <alignment vertical="center"/>
    </xf>
    <xf numFmtId="165" fontId="2" fillId="0" borderId="0" xfId="0" applyNumberFormat="1" applyFont="1" applyBorder="1" applyAlignment="1" applyProtection="1">
      <alignment horizontal="left" vertical="center"/>
    </xf>
    <xf numFmtId="0" fontId="25" fillId="0" borderId="11" xfId="0" applyFont="1" applyBorder="1" applyAlignment="1">
      <alignment horizontal="center" vertical="center"/>
    </xf>
    <xf numFmtId="0" fontId="25" fillId="0" borderId="12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1" fillId="0" borderId="14" xfId="0" applyFont="1" applyBorder="1" applyAlignment="1" applyProtection="1">
      <alignment horizontal="left" vertical="center"/>
    </xf>
    <xf numFmtId="0" fontId="0" fillId="0" borderId="15" xfId="0" applyFont="1" applyBorder="1" applyAlignment="1" applyProtection="1">
      <alignment vertical="center"/>
    </xf>
    <xf numFmtId="0" fontId="2" fillId="6" borderId="8" xfId="0" applyFont="1" applyFill="1" applyBorder="1" applyAlignment="1" applyProtection="1">
      <alignment horizontal="center" vertical="center"/>
    </xf>
    <xf numFmtId="0" fontId="2" fillId="6" borderId="9" xfId="0" applyFont="1" applyFill="1" applyBorder="1" applyAlignment="1" applyProtection="1">
      <alignment horizontal="left" vertical="center"/>
    </xf>
    <xf numFmtId="0" fontId="0" fillId="6" borderId="9" xfId="0" applyFont="1" applyFill="1" applyBorder="1" applyAlignment="1" applyProtection="1">
      <alignment vertical="center"/>
    </xf>
    <xf numFmtId="0" fontId="2" fillId="6" borderId="9" xfId="0" applyFont="1" applyFill="1" applyBorder="1" applyAlignment="1" applyProtection="1">
      <alignment horizontal="center" vertical="center"/>
    </xf>
    <xf numFmtId="0" fontId="2" fillId="6" borderId="10" xfId="0" applyFont="1" applyFill="1" applyBorder="1" applyAlignment="1" applyProtection="1">
      <alignment horizontal="left" vertical="center"/>
    </xf>
    <xf numFmtId="0" fontId="18" fillId="0" borderId="22" xfId="0" applyFont="1" applyBorder="1" applyAlignment="1" applyProtection="1">
      <alignment horizontal="center" vertical="center" wrapText="1"/>
    </xf>
    <xf numFmtId="0" fontId="18" fillId="0" borderId="23" xfId="0" applyFont="1" applyBorder="1" applyAlignment="1" applyProtection="1">
      <alignment horizontal="center" vertical="center" wrapText="1"/>
    </xf>
    <xf numFmtId="0" fontId="18" fillId="0" borderId="24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vertical="center"/>
    </xf>
    <xf numFmtId="0" fontId="26" fillId="0" borderId="0" xfId="0" applyFont="1" applyBorder="1" applyAlignment="1" applyProtection="1">
      <alignment horizontal="left" vertical="center"/>
    </xf>
    <xf numFmtId="0" fontId="26" fillId="0" borderId="0" xfId="0" applyFont="1" applyBorder="1" applyAlignment="1" applyProtection="1">
      <alignment vertical="center"/>
    </xf>
    <xf numFmtId="4" fontId="26" fillId="0" borderId="0" xfId="0" applyNumberFormat="1" applyFont="1" applyBorder="1" applyAlignment="1" applyProtection="1">
      <alignment horizontal="right" vertical="center"/>
    </xf>
    <xf numFmtId="4" fontId="26" fillId="0" borderId="0" xfId="0" applyNumberFormat="1" applyFont="1" applyBorder="1" applyAlignment="1" applyProtection="1">
      <alignment vertical="center"/>
    </xf>
    <xf numFmtId="4" fontId="25" fillId="0" borderId="14" xfId="0" applyNumberFormat="1" applyFont="1" applyBorder="1" applyAlignment="1" applyProtection="1">
      <alignment vertical="center"/>
    </xf>
    <xf numFmtId="4" fontId="25" fillId="0" borderId="0" xfId="0" applyNumberFormat="1" applyFont="1" applyBorder="1" applyAlignment="1" applyProtection="1">
      <alignment vertical="center"/>
    </xf>
    <xf numFmtId="166" fontId="25" fillId="0" borderId="0" xfId="0" applyNumberFormat="1" applyFont="1" applyBorder="1" applyAlignment="1" applyProtection="1">
      <alignment vertical="center"/>
    </xf>
    <xf numFmtId="4" fontId="25" fillId="0" borderId="15" xfId="0" applyNumberFormat="1" applyFont="1" applyBorder="1" applyAlignment="1" applyProtection="1">
      <alignment vertical="center"/>
    </xf>
    <xf numFmtId="0" fontId="3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8" fillId="0" borderId="0" xfId="1" applyFont="1" applyAlignment="1">
      <alignment horizontal="center" vertical="center"/>
    </xf>
    <xf numFmtId="0" fontId="4" fillId="0" borderId="4" xfId="0" applyFont="1" applyBorder="1" applyAlignment="1" applyProtection="1">
      <alignment vertical="center"/>
    </xf>
    <xf numFmtId="0" fontId="29" fillId="0" borderId="0" xfId="0" applyFont="1" applyBorder="1" applyAlignment="1" applyProtection="1">
      <alignment vertical="center"/>
    </xf>
    <xf numFmtId="0" fontId="29" fillId="0" borderId="0" xfId="0" applyFont="1" applyBorder="1" applyAlignment="1" applyProtection="1">
      <alignment horizontal="left" vertical="center" wrapText="1"/>
    </xf>
    <xf numFmtId="0" fontId="30" fillId="0" borderId="0" xfId="0" applyFont="1" applyBorder="1" applyAlignment="1" applyProtection="1">
      <alignment vertical="center"/>
    </xf>
    <xf numFmtId="4" fontId="30" fillId="0" borderId="0" xfId="0" applyNumberFormat="1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4" fontId="31" fillId="0" borderId="14" xfId="0" applyNumberFormat="1" applyFont="1" applyBorder="1" applyAlignment="1" applyProtection="1">
      <alignment vertical="center"/>
    </xf>
    <xf numFmtId="4" fontId="31" fillId="0" borderId="0" xfId="0" applyNumberFormat="1" applyFont="1" applyBorder="1" applyAlignment="1" applyProtection="1">
      <alignment vertical="center"/>
    </xf>
    <xf numFmtId="166" fontId="31" fillId="0" borderId="0" xfId="0" applyNumberFormat="1" applyFont="1" applyBorder="1" applyAlignment="1" applyProtection="1">
      <alignment vertical="center"/>
    </xf>
    <xf numFmtId="4" fontId="31" fillId="0" borderId="15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4" fontId="31" fillId="0" borderId="16" xfId="0" applyNumberFormat="1" applyFont="1" applyBorder="1" applyAlignment="1" applyProtection="1">
      <alignment vertical="center"/>
    </xf>
    <xf numFmtId="4" fontId="31" fillId="0" borderId="17" xfId="0" applyNumberFormat="1" applyFont="1" applyBorder="1" applyAlignment="1" applyProtection="1">
      <alignment vertical="center"/>
    </xf>
    <xf numFmtId="166" fontId="31" fillId="0" borderId="17" xfId="0" applyNumberFormat="1" applyFont="1" applyBorder="1" applyAlignment="1" applyProtection="1">
      <alignment vertical="center"/>
    </xf>
    <xf numFmtId="4" fontId="31" fillId="0" borderId="18" xfId="0" applyNumberFormat="1" applyFont="1" applyBorder="1" applyAlignment="1" applyProtection="1">
      <alignment vertical="center"/>
    </xf>
    <xf numFmtId="0" fontId="6" fillId="0" borderId="0" xfId="0" applyFont="1" applyBorder="1" applyAlignment="1" applyProtection="1">
      <alignment horizontal="left" vertical="center"/>
    </xf>
    <xf numFmtId="4" fontId="6" fillId="4" borderId="0" xfId="0" applyNumberFormat="1" applyFont="1" applyFill="1" applyBorder="1" applyAlignment="1" applyProtection="1">
      <alignment vertical="center"/>
      <protection locked="0"/>
    </xf>
    <xf numFmtId="4" fontId="6" fillId="0" borderId="0" xfId="0" applyNumberFormat="1" applyFont="1" applyBorder="1" applyAlignment="1" applyProtection="1">
      <alignment vertical="center"/>
    </xf>
    <xf numFmtId="164" fontId="23" fillId="4" borderId="11" xfId="0" applyNumberFormat="1" applyFont="1" applyFill="1" applyBorder="1" applyAlignment="1" applyProtection="1">
      <alignment horizontal="center" vertical="center"/>
      <protection locked="0"/>
    </xf>
    <xf numFmtId="0" fontId="23" fillId="4" borderId="12" xfId="0" applyFont="1" applyFill="1" applyBorder="1" applyAlignment="1" applyProtection="1">
      <alignment horizontal="center" vertical="center"/>
      <protection locked="0"/>
    </xf>
    <xf numFmtId="4" fontId="23" fillId="0" borderId="13" xfId="0" applyNumberFormat="1" applyFont="1" applyBorder="1" applyAlignment="1" applyProtection="1">
      <alignment vertical="center"/>
    </xf>
    <xf numFmtId="4" fontId="0" fillId="0" borderId="0" xfId="0" applyNumberFormat="1" applyFont="1" applyAlignment="1">
      <alignment vertical="center"/>
    </xf>
    <xf numFmtId="0" fontId="6" fillId="4" borderId="0" xfId="0" applyFont="1" applyFill="1" applyBorder="1" applyAlignment="1" applyProtection="1">
      <alignment horizontal="left" vertical="center"/>
      <protection locked="0"/>
    </xf>
    <xf numFmtId="164" fontId="23" fillId="4" borderId="14" xfId="0" applyNumberFormat="1" applyFont="1" applyFill="1" applyBorder="1" applyAlignment="1" applyProtection="1">
      <alignment horizontal="center" vertical="center"/>
      <protection locked="0"/>
    </xf>
    <xf numFmtId="0" fontId="23" fillId="4" borderId="0" xfId="0" applyFont="1" applyFill="1" applyBorder="1" applyAlignment="1" applyProtection="1">
      <alignment horizontal="center" vertical="center"/>
      <protection locked="0"/>
    </xf>
    <xf numFmtId="4" fontId="23" fillId="0" borderId="15" xfId="0" applyNumberFormat="1" applyFont="1" applyBorder="1" applyAlignment="1" applyProtection="1">
      <alignment vertical="center"/>
    </xf>
    <xf numFmtId="164" fontId="23" fillId="4" borderId="16" xfId="0" applyNumberFormat="1" applyFont="1" applyFill="1" applyBorder="1" applyAlignment="1" applyProtection="1">
      <alignment horizontal="center" vertical="center"/>
      <protection locked="0"/>
    </xf>
    <xf numFmtId="0" fontId="23" fillId="4" borderId="17" xfId="0" applyFont="1" applyFill="1" applyBorder="1" applyAlignment="1" applyProtection="1">
      <alignment horizontal="center" vertical="center"/>
      <protection locked="0"/>
    </xf>
    <xf numFmtId="4" fontId="23" fillId="0" borderId="18" xfId="0" applyNumberFormat="1" applyFont="1" applyBorder="1" applyAlignment="1" applyProtection="1">
      <alignment vertical="center"/>
    </xf>
    <xf numFmtId="0" fontId="26" fillId="6" borderId="0" xfId="0" applyFont="1" applyFill="1" applyBorder="1" applyAlignment="1" applyProtection="1">
      <alignment horizontal="left" vertical="center"/>
    </xf>
    <xf numFmtId="0" fontId="0" fillId="6" borderId="0" xfId="0" applyFont="1" applyFill="1" applyBorder="1" applyAlignment="1" applyProtection="1">
      <alignment vertical="center"/>
    </xf>
    <xf numFmtId="4" fontId="26" fillId="6" borderId="0" xfId="0" applyNumberFormat="1" applyFont="1" applyFill="1" applyBorder="1" applyAlignment="1" applyProtection="1">
      <alignment vertical="center"/>
    </xf>
    <xf numFmtId="0" fontId="0" fillId="2" borderId="0" xfId="0" applyFill="1" applyProtection="1"/>
    <xf numFmtId="0" fontId="14" fillId="2" borderId="0" xfId="1" applyFont="1" applyFill="1" applyAlignment="1" applyProtection="1">
      <alignment horizontal="center" vertical="center"/>
    </xf>
    <xf numFmtId="0" fontId="18" fillId="0" borderId="0" xfId="0" applyFont="1" applyBorder="1" applyAlignment="1" applyProtection="1">
      <alignment horizontal="left" vertical="center" wrapText="1"/>
    </xf>
    <xf numFmtId="165" fontId="2" fillId="4" borderId="0" xfId="0" applyNumberFormat="1" applyFont="1" applyFill="1" applyBorder="1" applyAlignment="1" applyProtection="1">
      <alignment horizontal="left" vertical="center"/>
      <protection locked="0"/>
    </xf>
    <xf numFmtId="0" fontId="2" fillId="4" borderId="0" xfId="0" applyFont="1" applyFill="1" applyBorder="1" applyAlignment="1" applyProtection="1">
      <alignment horizontal="left" vertical="center"/>
    </xf>
    <xf numFmtId="0" fontId="12" fillId="0" borderId="0" xfId="0" applyFont="1" applyBorder="1" applyAlignment="1" applyProtection="1">
      <alignment horizontal="left" vertical="center"/>
    </xf>
    <xf numFmtId="0" fontId="21" fillId="0" borderId="0" xfId="0" applyFont="1" applyBorder="1" applyAlignment="1" applyProtection="1">
      <alignment horizontal="left" vertical="center"/>
    </xf>
    <xf numFmtId="4" fontId="21" fillId="0" borderId="0" xfId="0" applyNumberFormat="1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right" vertical="center"/>
    </xf>
    <xf numFmtId="4" fontId="1" fillId="0" borderId="0" xfId="0" applyNumberFormat="1" applyFont="1" applyBorder="1" applyAlignment="1" applyProtection="1">
      <alignment vertical="center"/>
    </xf>
    <xf numFmtId="0" fontId="3" fillId="6" borderId="8" xfId="0" applyFont="1" applyFill="1" applyBorder="1" applyAlignment="1" applyProtection="1">
      <alignment horizontal="left" vertical="center"/>
    </xf>
    <xf numFmtId="0" fontId="3" fillId="6" borderId="9" xfId="0" applyFont="1" applyFill="1" applyBorder="1" applyAlignment="1" applyProtection="1">
      <alignment horizontal="right" vertical="center"/>
    </xf>
    <xf numFmtId="0" fontId="3" fillId="6" borderId="9" xfId="0" applyFont="1" applyFill="1" applyBorder="1" applyAlignment="1" applyProtection="1">
      <alignment horizontal="center" vertical="center"/>
    </xf>
    <xf numFmtId="4" fontId="3" fillId="6" borderId="9" xfId="0" applyNumberFormat="1" applyFont="1" applyFill="1" applyBorder="1" applyAlignment="1" applyProtection="1">
      <alignment vertical="center"/>
    </xf>
    <xf numFmtId="4" fontId="3" fillId="6" borderId="10" xfId="0" applyNumberFormat="1" applyFont="1" applyFill="1" applyBorder="1" applyAlignment="1" applyProtection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0" xfId="0" applyFont="1" applyAlignment="1" applyProtection="1">
      <alignment vertical="center"/>
    </xf>
    <xf numFmtId="0" fontId="2" fillId="6" borderId="0" xfId="0" applyFont="1" applyFill="1" applyBorder="1" applyAlignment="1" applyProtection="1">
      <alignment horizontal="center" vertical="center"/>
    </xf>
    <xf numFmtId="0" fontId="32" fillId="0" borderId="0" xfId="0" applyFont="1" applyBorder="1" applyAlignment="1" applyProtection="1">
      <alignment horizontal="left" vertical="center"/>
    </xf>
    <xf numFmtId="4" fontId="32" fillId="0" borderId="0" xfId="0" applyNumberFormat="1" applyFont="1" applyBorder="1" applyAlignment="1" applyProtection="1">
      <alignment vertical="center"/>
    </xf>
    <xf numFmtId="0" fontId="5" fillId="0" borderId="4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4" fontId="5" fillId="0" borderId="0" xfId="0" applyNumberFormat="1" applyFont="1" applyBorder="1" applyAlignment="1" applyProtection="1">
      <alignment vertical="center"/>
    </xf>
    <xf numFmtId="0" fontId="5" fillId="0" borderId="5" xfId="0" applyFont="1" applyBorder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6" fillId="0" borderId="4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6" fillId="0" borderId="5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4" fontId="33" fillId="0" borderId="0" xfId="0" applyNumberFormat="1" applyFont="1" applyBorder="1" applyAlignment="1" applyProtection="1">
      <alignment vertical="center"/>
    </xf>
    <xf numFmtId="0" fontId="0" fillId="0" borderId="25" xfId="0" applyFont="1" applyBorder="1" applyAlignment="1" applyProtection="1">
      <alignment vertical="center"/>
    </xf>
    <xf numFmtId="0" fontId="18" fillId="0" borderId="25" xfId="0" applyFont="1" applyBorder="1" applyAlignment="1" applyProtection="1">
      <alignment horizontal="center" vertical="center"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</xf>
    <xf numFmtId="0" fontId="23" fillId="0" borderId="15" xfId="0" applyFont="1" applyBorder="1" applyAlignment="1" applyProtection="1">
      <alignment horizontal="center" vertical="center"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0" fillId="0" borderId="16" xfId="0" applyFont="1" applyBorder="1" applyAlignment="1" applyProtection="1">
      <alignment vertical="center"/>
    </xf>
    <xf numFmtId="0" fontId="23" fillId="0" borderId="18" xfId="0" applyFont="1" applyBorder="1" applyAlignment="1" applyProtection="1">
      <alignment horizontal="center" vertical="center"/>
    </xf>
    <xf numFmtId="0" fontId="0" fillId="0" borderId="4" xfId="0" applyFont="1" applyBorder="1" applyAlignment="1" applyProtection="1">
      <alignment horizontal="center" vertical="center" wrapText="1"/>
    </xf>
    <xf numFmtId="0" fontId="2" fillId="6" borderId="22" xfId="0" applyFont="1" applyFill="1" applyBorder="1" applyAlignment="1" applyProtection="1">
      <alignment horizontal="center" vertical="center" wrapText="1"/>
    </xf>
    <xf numFmtId="0" fontId="2" fillId="6" borderId="23" xfId="0" applyFont="1" applyFill="1" applyBorder="1" applyAlignment="1" applyProtection="1">
      <alignment horizontal="center" vertical="center" wrapText="1"/>
    </xf>
    <xf numFmtId="0" fontId="2" fillId="6" borderId="24" xfId="0" applyFont="1" applyFill="1" applyBorder="1" applyAlignment="1" applyProtection="1">
      <alignment horizontal="center" vertical="center" wrapText="1"/>
    </xf>
    <xf numFmtId="0" fontId="0" fillId="0" borderId="5" xfId="0" applyFont="1" applyBorder="1" applyAlignment="1" applyProtection="1">
      <alignment horizontal="center" vertical="center" wrapText="1"/>
    </xf>
    <xf numFmtId="4" fontId="26" fillId="0" borderId="12" xfId="0" applyNumberFormat="1" applyFont="1" applyBorder="1" applyAlignment="1" applyProtection="1"/>
    <xf numFmtId="4" fontId="3" fillId="0" borderId="12" xfId="0" applyNumberFormat="1" applyFont="1" applyBorder="1" applyAlignment="1" applyProtection="1">
      <alignment vertical="center"/>
    </xf>
    <xf numFmtId="166" fontId="34" fillId="0" borderId="12" xfId="0" applyNumberFormat="1" applyFont="1" applyBorder="1" applyAlignment="1" applyProtection="1"/>
    <xf numFmtId="166" fontId="34" fillId="0" borderId="13" xfId="0" applyNumberFormat="1" applyFont="1" applyBorder="1" applyAlignment="1" applyProtection="1"/>
    <xf numFmtId="4" fontId="35" fillId="0" borderId="0" xfId="0" applyNumberFormat="1" applyFont="1" applyAlignment="1">
      <alignment vertical="center"/>
    </xf>
    <xf numFmtId="0" fontId="7" fillId="0" borderId="4" xfId="0" applyFont="1" applyBorder="1" applyAlignment="1" applyProtection="1"/>
    <xf numFmtId="0" fontId="7" fillId="0" borderId="0" xfId="0" applyFont="1" applyBorder="1" applyAlignment="1" applyProtection="1"/>
    <xf numFmtId="0" fontId="5" fillId="0" borderId="0" xfId="0" applyFont="1" applyBorder="1" applyAlignment="1" applyProtection="1">
      <alignment horizontal="left"/>
    </xf>
    <xf numFmtId="4" fontId="5" fillId="0" borderId="0" xfId="0" applyNumberFormat="1" applyFont="1" applyBorder="1" applyAlignment="1" applyProtection="1"/>
    <xf numFmtId="0" fontId="7" fillId="0" borderId="5" xfId="0" applyFont="1" applyBorder="1" applyAlignment="1" applyProtection="1"/>
    <xf numFmtId="0" fontId="7" fillId="0" borderId="14" xfId="0" applyFont="1" applyBorder="1" applyAlignment="1" applyProtection="1"/>
    <xf numFmtId="166" fontId="7" fillId="0" borderId="0" xfId="0" applyNumberFormat="1" applyFont="1" applyBorder="1" applyAlignment="1" applyProtection="1"/>
    <xf numFmtId="166" fontId="7" fillId="0" borderId="15" xfId="0" applyNumberFormat="1" applyFont="1" applyBorder="1" applyAlignment="1" applyProtection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4" fontId="7" fillId="0" borderId="0" xfId="0" applyNumberFormat="1" applyFont="1" applyAlignment="1">
      <alignment vertical="center"/>
    </xf>
    <xf numFmtId="0" fontId="6" fillId="0" borderId="0" xfId="0" applyFont="1" applyBorder="1" applyAlignment="1" applyProtection="1">
      <alignment horizontal="left"/>
    </xf>
    <xf numFmtId="4" fontId="6" fillId="0" borderId="17" xfId="0" applyNumberFormat="1" applyFont="1" applyBorder="1" applyAlignment="1" applyProtection="1"/>
    <xf numFmtId="4" fontId="6" fillId="0" borderId="17" xfId="0" applyNumberFormat="1" applyFont="1" applyBorder="1" applyAlignment="1" applyProtection="1">
      <alignment vertical="center"/>
    </xf>
    <xf numFmtId="0" fontId="0" fillId="0" borderId="25" xfId="0" applyFont="1" applyBorder="1" applyAlignment="1" applyProtection="1">
      <alignment horizontal="center" vertical="center"/>
    </xf>
    <xf numFmtId="49" fontId="0" fillId="0" borderId="25" xfId="0" applyNumberFormat="1" applyFont="1" applyBorder="1" applyAlignment="1" applyProtection="1">
      <alignment horizontal="left" vertical="center" wrapText="1"/>
    </xf>
    <xf numFmtId="0" fontId="0" fillId="0" borderId="25" xfId="0" applyFont="1" applyBorder="1" applyAlignment="1" applyProtection="1">
      <alignment horizontal="left" vertical="center" wrapText="1"/>
    </xf>
    <xf numFmtId="0" fontId="0" fillId="0" borderId="25" xfId="0" applyFont="1" applyBorder="1" applyAlignment="1" applyProtection="1">
      <alignment horizontal="center" vertical="center" wrapText="1"/>
    </xf>
    <xf numFmtId="167" fontId="0" fillId="0" borderId="25" xfId="0" applyNumberFormat="1" applyFont="1" applyBorder="1" applyAlignment="1" applyProtection="1">
      <alignment vertical="center"/>
    </xf>
    <xf numFmtId="4" fontId="0" fillId="4" borderId="25" xfId="0" applyNumberFormat="1" applyFont="1" applyFill="1" applyBorder="1" applyAlignment="1" applyProtection="1">
      <alignment vertical="center"/>
      <protection locked="0"/>
    </xf>
    <xf numFmtId="4" fontId="0" fillId="4" borderId="25" xfId="0" applyNumberFormat="1" applyFont="1" applyFill="1" applyBorder="1" applyAlignment="1" applyProtection="1">
      <alignment vertical="center"/>
    </xf>
    <xf numFmtId="4" fontId="0" fillId="0" borderId="25" xfId="0" applyNumberFormat="1" applyFont="1" applyBorder="1" applyAlignment="1" applyProtection="1">
      <alignment vertical="center"/>
    </xf>
    <xf numFmtId="0" fontId="1" fillId="4" borderId="25" xfId="0" applyFont="1" applyFill="1" applyBorder="1" applyAlignment="1" applyProtection="1">
      <alignment horizontal="left" vertical="center"/>
      <protection locked="0"/>
    </xf>
    <xf numFmtId="166" fontId="1" fillId="0" borderId="0" xfId="0" applyNumberFormat="1" applyFont="1" applyBorder="1" applyAlignment="1" applyProtection="1">
      <alignment vertical="center"/>
    </xf>
    <xf numFmtId="166" fontId="1" fillId="0" borderId="15" xfId="0" applyNumberFormat="1" applyFont="1" applyBorder="1" applyAlignment="1" applyProtection="1">
      <alignment vertical="center"/>
    </xf>
    <xf numFmtId="0" fontId="8" fillId="0" borderId="4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horizontal="left" vertical="center"/>
    </xf>
    <xf numFmtId="0" fontId="8" fillId="0" borderId="12" xfId="0" applyFont="1" applyBorder="1" applyAlignment="1" applyProtection="1">
      <alignment horizontal="left" vertical="center" wrapText="1"/>
    </xf>
    <xf numFmtId="0" fontId="8" fillId="0" borderId="12" xfId="0" applyFont="1" applyBorder="1" applyAlignment="1" applyProtection="1">
      <alignment vertical="center"/>
    </xf>
    <xf numFmtId="0" fontId="8" fillId="0" borderId="5" xfId="0" applyFont="1" applyBorder="1" applyAlignment="1" applyProtection="1">
      <alignment vertical="center"/>
    </xf>
    <xf numFmtId="0" fontId="8" fillId="0" borderId="14" xfId="0" applyFont="1" applyBorder="1" applyAlignment="1" applyProtection="1">
      <alignment vertical="center"/>
    </xf>
    <xf numFmtId="0" fontId="8" fillId="0" borderId="15" xfId="0" applyFont="1" applyBorder="1" applyAlignment="1" applyProtection="1">
      <alignment vertical="center"/>
    </xf>
    <xf numFmtId="0" fontId="8" fillId="0" borderId="0" xfId="0" applyFont="1" applyAlignment="1">
      <alignment horizontal="left" vertical="center"/>
    </xf>
    <xf numFmtId="0" fontId="9" fillId="0" borderId="4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horizontal="left" vertical="center"/>
    </xf>
    <xf numFmtId="0" fontId="9" fillId="0" borderId="0" xfId="0" applyFont="1" applyBorder="1" applyAlignment="1" applyProtection="1">
      <alignment horizontal="left" vertical="center" wrapText="1"/>
    </xf>
    <xf numFmtId="167" fontId="9" fillId="0" borderId="0" xfId="0" applyNumberFormat="1" applyFont="1" applyBorder="1" applyAlignment="1" applyProtection="1">
      <alignment vertical="center"/>
    </xf>
    <xf numFmtId="0" fontId="9" fillId="0" borderId="5" xfId="0" applyFont="1" applyBorder="1" applyAlignment="1" applyProtection="1">
      <alignment vertical="center"/>
    </xf>
    <xf numFmtId="0" fontId="9" fillId="0" borderId="14" xfId="0" applyFont="1" applyBorder="1" applyAlignment="1" applyProtection="1">
      <alignment vertical="center"/>
    </xf>
    <xf numFmtId="0" fontId="9" fillId="0" borderId="15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8" fillId="0" borderId="0" xfId="0" applyFont="1" applyBorder="1" applyAlignment="1" applyProtection="1">
      <alignment horizontal="left" vertical="center" wrapText="1"/>
    </xf>
    <xf numFmtId="0" fontId="10" fillId="0" borderId="4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horizontal="left" vertical="center"/>
    </xf>
    <xf numFmtId="0" fontId="10" fillId="0" borderId="0" xfId="0" applyFont="1" applyBorder="1" applyAlignment="1" applyProtection="1">
      <alignment horizontal="left" vertical="center" wrapText="1"/>
    </xf>
    <xf numFmtId="167" fontId="10" fillId="0" borderId="0" xfId="0" applyNumberFormat="1" applyFont="1" applyBorder="1" applyAlignment="1" applyProtection="1">
      <alignment vertical="center"/>
    </xf>
    <xf numFmtId="0" fontId="10" fillId="0" borderId="5" xfId="0" applyFont="1" applyBorder="1" applyAlignment="1" applyProtection="1">
      <alignment vertical="center"/>
    </xf>
    <xf numFmtId="0" fontId="10" fillId="0" borderId="14" xfId="0" applyFont="1" applyBorder="1" applyAlignment="1" applyProtection="1">
      <alignment vertical="center"/>
    </xf>
    <xf numFmtId="0" fontId="10" fillId="0" borderId="15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9" fillId="0" borderId="12" xfId="0" applyFont="1" applyBorder="1" applyAlignment="1" applyProtection="1">
      <alignment horizontal="left" vertical="center" wrapText="1"/>
    </xf>
    <xf numFmtId="0" fontId="9" fillId="0" borderId="12" xfId="0" applyFont="1" applyBorder="1" applyAlignment="1" applyProtection="1">
      <alignment vertical="center"/>
    </xf>
    <xf numFmtId="0" fontId="36" fillId="0" borderId="25" xfId="0" applyFont="1" applyBorder="1" applyAlignment="1" applyProtection="1">
      <alignment horizontal="center" vertical="center"/>
    </xf>
    <xf numFmtId="49" fontId="36" fillId="0" borderId="25" xfId="0" applyNumberFormat="1" applyFont="1" applyBorder="1" applyAlignment="1" applyProtection="1">
      <alignment horizontal="left" vertical="center" wrapText="1"/>
    </xf>
    <xf numFmtId="0" fontId="36" fillId="0" borderId="25" xfId="0" applyFont="1" applyBorder="1" applyAlignment="1" applyProtection="1">
      <alignment horizontal="left" vertical="center" wrapText="1"/>
    </xf>
    <xf numFmtId="0" fontId="36" fillId="0" borderId="25" xfId="0" applyFont="1" applyBorder="1" applyAlignment="1" applyProtection="1">
      <alignment horizontal="center" vertical="center" wrapText="1"/>
    </xf>
    <xf numFmtId="167" fontId="36" fillId="0" borderId="25" xfId="0" applyNumberFormat="1" applyFont="1" applyBorder="1" applyAlignment="1" applyProtection="1">
      <alignment vertical="center"/>
    </xf>
    <xf numFmtId="4" fontId="36" fillId="4" borderId="25" xfId="0" applyNumberFormat="1" applyFont="1" applyFill="1" applyBorder="1" applyAlignment="1" applyProtection="1">
      <alignment vertical="center"/>
      <protection locked="0"/>
    </xf>
    <xf numFmtId="4" fontId="36" fillId="4" borderId="25" xfId="0" applyNumberFormat="1" applyFont="1" applyFill="1" applyBorder="1" applyAlignment="1" applyProtection="1">
      <alignment vertical="center"/>
    </xf>
    <xf numFmtId="4" fontId="36" fillId="0" borderId="25" xfId="0" applyNumberFormat="1" applyFont="1" applyBorder="1" applyAlignment="1" applyProtection="1">
      <alignment vertical="center"/>
    </xf>
    <xf numFmtId="4" fontId="6" fillId="0" borderId="23" xfId="0" applyNumberFormat="1" applyFont="1" applyBorder="1" applyAlignment="1" applyProtection="1"/>
    <xf numFmtId="4" fontId="6" fillId="0" borderId="23" xfId="0" applyNumberFormat="1" applyFont="1" applyBorder="1" applyAlignment="1" applyProtection="1">
      <alignment vertical="center"/>
    </xf>
    <xf numFmtId="4" fontId="5" fillId="0" borderId="12" xfId="0" applyNumberFormat="1" applyFont="1" applyBorder="1" applyAlignment="1" applyProtection="1"/>
    <xf numFmtId="4" fontId="5" fillId="0" borderId="12" xfId="0" applyNumberFormat="1" applyFont="1" applyBorder="1" applyAlignment="1" applyProtection="1">
      <alignment vertical="center"/>
    </xf>
    <xf numFmtId="167" fontId="0" fillId="4" borderId="25" xfId="0" applyNumberFormat="1" applyFont="1" applyFill="1" applyBorder="1" applyAlignment="1" applyProtection="1">
      <alignment vertical="center"/>
      <protection locked="0"/>
    </xf>
    <xf numFmtId="4" fontId="5" fillId="0" borderId="17" xfId="0" applyNumberFormat="1" applyFont="1" applyBorder="1" applyAlignment="1" applyProtection="1"/>
    <xf numFmtId="4" fontId="5" fillId="0" borderId="17" xfId="0" applyNumberFormat="1" applyFont="1" applyBorder="1" applyAlignment="1" applyProtection="1">
      <alignment vertical="center"/>
    </xf>
    <xf numFmtId="4" fontId="5" fillId="0" borderId="23" xfId="0" applyNumberFormat="1" applyFont="1" applyBorder="1" applyAlignment="1" applyProtection="1"/>
    <xf numFmtId="4" fontId="5" fillId="0" borderId="23" xfId="0" applyNumberFormat="1" applyFont="1" applyBorder="1" applyAlignment="1" applyProtection="1">
      <alignment vertical="center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theme" Target="theme/theme1.xml" /><Relationship Id="rId10" Type="http://schemas.openxmlformats.org/officeDocument/2006/relationships/calcChain" Target="calcChain.xml" /><Relationship Id="rId11" Type="http://schemas.openxmlformats.org/officeDocument/2006/relationships/sharedStrings" Target="sharedStrings.xml" /></Relationships>
</file>

<file path=xl/drawings/_rels/drawing1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2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3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4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5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6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7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71145" cy="271145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&#65279;<?xml version="1.0" encoding="utf-8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&#65279;<?xml version="1.0" encoding="utf-8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&#65279;<?xml version="1.0" encoding="utf-8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&#65279;<?xml version="1.0" encoding="utf-8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&#65279;<?xml version="1.0" encoding="utf-8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&#65279;<?xml version="1.0" encoding="utf-8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>
      <pane activePane="bottomLeft" state="frozen" topLeftCell="A2" ySplit="1"/>
    </sheetView>
  </sheetViews>
  <cols>
    <col min="1" max="1" width="8.33" customWidth="1"/>
    <col min="2" max="2" width="1.67" customWidth="1"/>
    <col min="3" max="3" width="4.17" customWidth="1"/>
    <col min="4" max="4" width="2.5" customWidth="1"/>
    <col min="5" max="5" width="2.5" customWidth="1"/>
    <col min="6" max="6" width="2.5" customWidth="1"/>
    <col min="7" max="7" width="2.5" customWidth="1"/>
    <col min="8" max="8" width="2.5" customWidth="1"/>
    <col min="9" max="9" width="2.5" customWidth="1"/>
    <col min="10" max="10" width="2.5" customWidth="1"/>
    <col min="11" max="11" width="2.5" customWidth="1"/>
    <col min="12" max="12" width="2.5" customWidth="1"/>
    <col min="13" max="13" width="2.5" customWidth="1"/>
    <col min="14" max="14" width="2.5" customWidth="1"/>
    <col min="15" max="15" width="2.5" customWidth="1"/>
    <col min="16" max="16" width="2.5" customWidth="1"/>
    <col min="17" max="17" width="2.5" customWidth="1"/>
    <col min="18" max="18" width="2.5" customWidth="1"/>
    <col min="19" max="19" width="2.5" customWidth="1"/>
    <col min="20" max="20" width="2.5" customWidth="1"/>
    <col min="21" max="21" width="2.5" customWidth="1"/>
    <col min="22" max="22" width="2.5" customWidth="1"/>
    <col min="23" max="23" width="2.5" customWidth="1"/>
    <col min="24" max="24" width="2.5" customWidth="1"/>
    <col min="25" max="25" width="2.5" customWidth="1"/>
    <col min="26" max="26" width="2.5" customWidth="1"/>
    <col min="27" max="27" width="2.5" customWidth="1"/>
    <col min="28" max="28" width="2.5" customWidth="1"/>
    <col min="29" max="29" width="2.5" customWidth="1"/>
    <col min="30" max="30" width="2.5" customWidth="1"/>
    <col min="31" max="31" width="2.5" customWidth="1"/>
    <col min="32" max="32" width="2.5" customWidth="1"/>
    <col min="33" max="33" width="2.5" customWidth="1"/>
    <col min="34" max="34" width="3.33" customWidth="1"/>
    <col min="35" max="35" width="2.5" customWidth="1"/>
    <col min="36" max="36" width="2.5" customWidth="1"/>
    <col min="37" max="37" width="2.5" customWidth="1"/>
    <col min="38" max="38" width="8.33" customWidth="1"/>
    <col min="39" max="39" width="3.33" customWidth="1"/>
    <col min="40" max="40" width="13.33" customWidth="1"/>
    <col min="41" max="41" width="7.5" customWidth="1"/>
    <col min="42" max="42" width="4.17" customWidth="1"/>
    <col min="43" max="43" width="1.67" customWidth="1"/>
    <col min="44" max="44" width="13.67" customWidth="1"/>
    <col min="45" max="45" width="25.83" hidden="1" customWidth="1"/>
    <col min="46" max="46" width="25.83" hidden="1" customWidth="1"/>
    <col min="47" max="47" width="25" hidden="1" customWidth="1"/>
    <col min="48" max="48" width="21.67" hidden="1" customWidth="1"/>
    <col min="49" max="49" width="21.67" hidden="1" customWidth="1"/>
    <col min="50" max="50" width="21.67" hidden="1" customWidth="1"/>
    <col min="51" max="51" width="21.67" hidden="1" customWidth="1"/>
    <col min="52" max="52" width="21.67" hidden="1" customWidth="1"/>
    <col min="53" max="53" width="19.17" hidden="1" customWidth="1"/>
    <col min="54" max="54" width="25" hidden="1" customWidth="1"/>
    <col min="55" max="55" width="19.17" hidden="1" customWidth="1"/>
    <col min="56" max="56" width="19.17" hidden="1" customWidth="1"/>
    <col min="57" max="57" width="66.5" customWidth="1"/>
    <col min="71" max="71" width="9.33" hidden="1"/>
    <col min="72" max="72" width="9.33" hidden="1"/>
    <col min="73" max="73" width="9.33" hidden="1"/>
    <col min="74" max="74" width="9.33" hidden="1"/>
    <col min="75" max="75" width="9.33" hidden="1"/>
    <col min="76" max="76" width="9.33" hidden="1"/>
    <col min="77" max="77" width="9.33" hidden="1"/>
    <col min="78" max="78" width="9.33" hidden="1"/>
    <col min="79" max="79" width="9.33" hidden="1"/>
    <col min="80" max="80" width="9.33" hidden="1"/>
    <col min="81" max="81" width="9.33" hidden="1"/>
    <col min="82" max="82" width="9.33" hidden="1"/>
    <col min="83" max="83" width="9.33" hidden="1"/>
    <col min="84" max="84" width="9.33" hidden="1"/>
    <col min="85" max="85" width="9.33" hidden="1"/>
    <col min="86" max="86" width="9.33" hidden="1"/>
    <col min="87" max="87" width="9.33" hidden="1"/>
    <col min="88" max="88" width="9.33" hidden="1"/>
    <col min="89" max="89" width="9.33" hidden="1"/>
  </cols>
  <sheetData>
    <row r="1" ht="21.36" customHeight="1">
      <c r="A1" s="13" t="s">
        <v>0</v>
      </c>
      <c r="B1" s="14"/>
      <c r="C1" s="14"/>
      <c r="D1" s="15" t="s">
        <v>1</v>
      </c>
      <c r="E1" s="14"/>
      <c r="F1" s="14"/>
      <c r="G1" s="14"/>
      <c r="H1" s="14"/>
      <c r="I1" s="14"/>
      <c r="J1" s="14"/>
      <c r="K1" s="16" t="s">
        <v>2</v>
      </c>
      <c r="L1" s="16"/>
      <c r="M1" s="16"/>
      <c r="N1" s="16"/>
      <c r="O1" s="16"/>
      <c r="P1" s="16"/>
      <c r="Q1" s="16"/>
      <c r="R1" s="16"/>
      <c r="S1" s="16"/>
      <c r="T1" s="14"/>
      <c r="U1" s="14"/>
      <c r="V1" s="14"/>
      <c r="W1" s="16" t="s">
        <v>3</v>
      </c>
      <c r="X1" s="16"/>
      <c r="Y1" s="16"/>
      <c r="Z1" s="16"/>
      <c r="AA1" s="16"/>
      <c r="AB1" s="16"/>
      <c r="AC1" s="16"/>
      <c r="AD1" s="16"/>
      <c r="AE1" s="16"/>
      <c r="AF1" s="16"/>
      <c r="AG1" s="14"/>
      <c r="AH1" s="14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8" t="s">
        <v>4</v>
      </c>
      <c r="BB1" s="18" t="s">
        <v>5</v>
      </c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T1" s="19" t="s">
        <v>6</v>
      </c>
      <c r="BU1" s="19" t="s">
        <v>6</v>
      </c>
    </row>
    <row r="2" ht="36.96" customHeight="1">
      <c r="C2" s="20" t="s">
        <v>7</v>
      </c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R2" s="22" t="s">
        <v>8</v>
      </c>
      <c r="BS2" s="23" t="s">
        <v>9</v>
      </c>
      <c r="BT2" s="23" t="s">
        <v>10</v>
      </c>
    </row>
    <row r="3" ht="6.96" customHeight="1">
      <c r="B3" s="24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6"/>
      <c r="BS3" s="23" t="s">
        <v>9</v>
      </c>
      <c r="BT3" s="23" t="s">
        <v>11</v>
      </c>
    </row>
    <row r="4" ht="36.96" customHeight="1">
      <c r="B4" s="27"/>
      <c r="C4" s="28" t="s">
        <v>12</v>
      </c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30"/>
      <c r="AS4" s="21" t="s">
        <v>13</v>
      </c>
      <c r="BE4" s="31" t="s">
        <v>14</v>
      </c>
      <c r="BS4" s="23" t="s">
        <v>15</v>
      </c>
    </row>
    <row r="5" ht="14.4" customHeight="1">
      <c r="B5" s="27"/>
      <c r="C5" s="32"/>
      <c r="D5" s="33" t="s">
        <v>16</v>
      </c>
      <c r="E5" s="32"/>
      <c r="F5" s="32"/>
      <c r="G5" s="32"/>
      <c r="H5" s="32"/>
      <c r="I5" s="32"/>
      <c r="J5" s="32"/>
      <c r="K5" s="34" t="s">
        <v>17</v>
      </c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0"/>
      <c r="BE5" s="35" t="s">
        <v>18</v>
      </c>
      <c r="BS5" s="23" t="s">
        <v>9</v>
      </c>
    </row>
    <row r="6" ht="36.96" customHeight="1">
      <c r="B6" s="27"/>
      <c r="C6" s="32"/>
      <c r="D6" s="36" t="s">
        <v>19</v>
      </c>
      <c r="E6" s="32"/>
      <c r="F6" s="32"/>
      <c r="G6" s="32"/>
      <c r="H6" s="32"/>
      <c r="I6" s="32"/>
      <c r="J6" s="32"/>
      <c r="K6" s="37" t="s">
        <v>20</v>
      </c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0"/>
      <c r="BE6" s="38"/>
      <c r="BS6" s="23" t="s">
        <v>9</v>
      </c>
    </row>
    <row r="7" ht="14.4" customHeight="1">
      <c r="B7" s="27"/>
      <c r="C7" s="32"/>
      <c r="D7" s="39" t="s">
        <v>21</v>
      </c>
      <c r="E7" s="32"/>
      <c r="F7" s="32"/>
      <c r="G7" s="32"/>
      <c r="H7" s="32"/>
      <c r="I7" s="32"/>
      <c r="J7" s="32"/>
      <c r="K7" s="34" t="s">
        <v>22</v>
      </c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9" t="s">
        <v>23</v>
      </c>
      <c r="AL7" s="32"/>
      <c r="AM7" s="32"/>
      <c r="AN7" s="34" t="s">
        <v>22</v>
      </c>
      <c r="AO7" s="32"/>
      <c r="AP7" s="32"/>
      <c r="AQ7" s="30"/>
      <c r="BE7" s="38"/>
      <c r="BS7" s="23" t="s">
        <v>9</v>
      </c>
    </row>
    <row r="8" ht="14.4" customHeight="1">
      <c r="B8" s="27"/>
      <c r="C8" s="32"/>
      <c r="D8" s="39" t="s">
        <v>24</v>
      </c>
      <c r="E8" s="32"/>
      <c r="F8" s="32"/>
      <c r="G8" s="32"/>
      <c r="H8" s="32"/>
      <c r="I8" s="32"/>
      <c r="J8" s="32"/>
      <c r="K8" s="34" t="s">
        <v>25</v>
      </c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9" t="s">
        <v>26</v>
      </c>
      <c r="AL8" s="32"/>
      <c r="AM8" s="32"/>
      <c r="AN8" s="40" t="s">
        <v>27</v>
      </c>
      <c r="AO8" s="32"/>
      <c r="AP8" s="32"/>
      <c r="AQ8" s="30"/>
      <c r="BE8" s="38"/>
      <c r="BS8" s="23" t="s">
        <v>9</v>
      </c>
    </row>
    <row r="9" ht="14.4" customHeight="1">
      <c r="B9" s="27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0"/>
      <c r="BE9" s="38"/>
      <c r="BS9" s="23" t="s">
        <v>9</v>
      </c>
    </row>
    <row r="10" ht="14.4" customHeight="1">
      <c r="B10" s="27"/>
      <c r="C10" s="32"/>
      <c r="D10" s="39" t="s">
        <v>28</v>
      </c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9" t="s">
        <v>29</v>
      </c>
      <c r="AL10" s="32"/>
      <c r="AM10" s="32"/>
      <c r="AN10" s="34" t="s">
        <v>22</v>
      </c>
      <c r="AO10" s="32"/>
      <c r="AP10" s="32"/>
      <c r="AQ10" s="30"/>
      <c r="BE10" s="38"/>
      <c r="BS10" s="23" t="s">
        <v>9</v>
      </c>
    </row>
    <row r="11" ht="18.48" customHeight="1">
      <c r="B11" s="27"/>
      <c r="C11" s="32"/>
      <c r="D11" s="32"/>
      <c r="E11" s="34" t="s">
        <v>30</v>
      </c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9" t="s">
        <v>31</v>
      </c>
      <c r="AL11" s="32"/>
      <c r="AM11" s="32"/>
      <c r="AN11" s="34" t="s">
        <v>22</v>
      </c>
      <c r="AO11" s="32"/>
      <c r="AP11" s="32"/>
      <c r="AQ11" s="30"/>
      <c r="BE11" s="38"/>
      <c r="BS11" s="23" t="s">
        <v>9</v>
      </c>
    </row>
    <row r="12" ht="6.96" customHeight="1">
      <c r="B12" s="27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0"/>
      <c r="BE12" s="38"/>
      <c r="BS12" s="23" t="s">
        <v>9</v>
      </c>
    </row>
    <row r="13" ht="14.4" customHeight="1">
      <c r="B13" s="27"/>
      <c r="C13" s="32"/>
      <c r="D13" s="39" t="s">
        <v>32</v>
      </c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9" t="s">
        <v>29</v>
      </c>
      <c r="AL13" s="32"/>
      <c r="AM13" s="32"/>
      <c r="AN13" s="41" t="s">
        <v>33</v>
      </c>
      <c r="AO13" s="32"/>
      <c r="AP13" s="32"/>
      <c r="AQ13" s="30"/>
      <c r="BE13" s="38"/>
      <c r="BS13" s="23" t="s">
        <v>9</v>
      </c>
    </row>
    <row r="14">
      <c r="B14" s="27"/>
      <c r="C14" s="32"/>
      <c r="D14" s="32"/>
      <c r="E14" s="41" t="s">
        <v>33</v>
      </c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39" t="s">
        <v>31</v>
      </c>
      <c r="AL14" s="32"/>
      <c r="AM14" s="32"/>
      <c r="AN14" s="41" t="s">
        <v>33</v>
      </c>
      <c r="AO14" s="32"/>
      <c r="AP14" s="32"/>
      <c r="AQ14" s="30"/>
      <c r="BE14" s="38"/>
      <c r="BS14" s="23" t="s">
        <v>9</v>
      </c>
    </row>
    <row r="15" ht="6.96" customHeight="1">
      <c r="B15" s="27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0"/>
      <c r="BE15" s="38"/>
      <c r="BS15" s="23" t="s">
        <v>6</v>
      </c>
    </row>
    <row r="16" ht="14.4" customHeight="1">
      <c r="B16" s="27"/>
      <c r="C16" s="32"/>
      <c r="D16" s="39" t="s">
        <v>34</v>
      </c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9" t="s">
        <v>29</v>
      </c>
      <c r="AL16" s="32"/>
      <c r="AM16" s="32"/>
      <c r="AN16" s="34" t="s">
        <v>35</v>
      </c>
      <c r="AO16" s="32"/>
      <c r="AP16" s="32"/>
      <c r="AQ16" s="30"/>
      <c r="BE16" s="38"/>
      <c r="BS16" s="23" t="s">
        <v>6</v>
      </c>
    </row>
    <row r="17" ht="18.48" customHeight="1">
      <c r="B17" s="27"/>
      <c r="C17" s="32"/>
      <c r="D17" s="32"/>
      <c r="E17" s="34" t="s">
        <v>36</v>
      </c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9" t="s">
        <v>31</v>
      </c>
      <c r="AL17" s="32"/>
      <c r="AM17" s="32"/>
      <c r="AN17" s="34" t="s">
        <v>22</v>
      </c>
      <c r="AO17" s="32"/>
      <c r="AP17" s="32"/>
      <c r="AQ17" s="30"/>
      <c r="BE17" s="38"/>
      <c r="BS17" s="23" t="s">
        <v>37</v>
      </c>
    </row>
    <row r="18" ht="6.96" customHeight="1">
      <c r="B18" s="27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0"/>
      <c r="BE18" s="38"/>
      <c r="BS18" s="23" t="s">
        <v>38</v>
      </c>
    </row>
    <row r="19" ht="14.4" customHeight="1">
      <c r="B19" s="27"/>
      <c r="C19" s="32"/>
      <c r="D19" s="39" t="s">
        <v>39</v>
      </c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9" t="s">
        <v>29</v>
      </c>
      <c r="AL19" s="32"/>
      <c r="AM19" s="32"/>
      <c r="AN19" s="34" t="s">
        <v>22</v>
      </c>
      <c r="AO19" s="32"/>
      <c r="AP19" s="32"/>
      <c r="AQ19" s="30"/>
      <c r="BE19" s="38"/>
      <c r="BS19" s="23" t="s">
        <v>38</v>
      </c>
    </row>
    <row r="20" ht="18.48" customHeight="1">
      <c r="B20" s="27"/>
      <c r="C20" s="32"/>
      <c r="D20" s="32"/>
      <c r="E20" s="34" t="s">
        <v>25</v>
      </c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9" t="s">
        <v>31</v>
      </c>
      <c r="AL20" s="32"/>
      <c r="AM20" s="32"/>
      <c r="AN20" s="34" t="s">
        <v>22</v>
      </c>
      <c r="AO20" s="32"/>
      <c r="AP20" s="32"/>
      <c r="AQ20" s="30"/>
      <c r="BE20" s="38"/>
    </row>
    <row r="21" ht="6.96" customHeight="1">
      <c r="B21" s="27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0"/>
      <c r="BE21" s="38"/>
    </row>
    <row r="22">
      <c r="B22" s="27"/>
      <c r="C22" s="32"/>
      <c r="D22" s="39" t="s">
        <v>40</v>
      </c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0"/>
      <c r="BE22" s="38"/>
    </row>
    <row r="23" ht="16.5" customHeight="1">
      <c r="B23" s="27"/>
      <c r="C23" s="32"/>
      <c r="D23" s="32"/>
      <c r="E23" s="43" t="s">
        <v>22</v>
      </c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32"/>
      <c r="AP23" s="32"/>
      <c r="AQ23" s="30"/>
      <c r="BE23" s="38"/>
    </row>
    <row r="24" ht="6.96" customHeight="1">
      <c r="B24" s="27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0"/>
      <c r="BE24" s="38"/>
    </row>
    <row r="25" ht="6.96" customHeight="1">
      <c r="B25" s="27"/>
      <c r="C25" s="32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32"/>
      <c r="AQ25" s="30"/>
      <c r="BE25" s="38"/>
    </row>
    <row r="26" ht="14.4" customHeight="1">
      <c r="B26" s="27"/>
      <c r="C26" s="32"/>
      <c r="D26" s="45" t="s">
        <v>41</v>
      </c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46">
        <f>ROUND(AG87,0)</f>
        <v>0</v>
      </c>
      <c r="AL26" s="32"/>
      <c r="AM26" s="32"/>
      <c r="AN26" s="32"/>
      <c r="AO26" s="32"/>
      <c r="AP26" s="32"/>
      <c r="AQ26" s="30"/>
      <c r="BE26" s="38"/>
    </row>
    <row r="27" ht="14.4" customHeight="1">
      <c r="B27" s="27"/>
      <c r="C27" s="32"/>
      <c r="D27" s="45" t="s">
        <v>42</v>
      </c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46">
        <f>ROUND(AG95,0)</f>
        <v>0</v>
      </c>
      <c r="AL27" s="46"/>
      <c r="AM27" s="46"/>
      <c r="AN27" s="46"/>
      <c r="AO27" s="46"/>
      <c r="AP27" s="32"/>
      <c r="AQ27" s="30"/>
      <c r="BE27" s="38"/>
    </row>
    <row r="28" s="1" customFormat="1" ht="6.96" customHeight="1">
      <c r="B28" s="47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9"/>
      <c r="BE28" s="38"/>
    </row>
    <row r="29" s="1" customFormat="1" ht="25.92" customHeight="1">
      <c r="B29" s="47"/>
      <c r="C29" s="48"/>
      <c r="D29" s="50" t="s">
        <v>43</v>
      </c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2">
        <f>ROUND(AK26+AK27,0)</f>
        <v>0</v>
      </c>
      <c r="AL29" s="51"/>
      <c r="AM29" s="51"/>
      <c r="AN29" s="51"/>
      <c r="AO29" s="51"/>
      <c r="AP29" s="48"/>
      <c r="AQ29" s="49"/>
      <c r="BE29" s="38"/>
    </row>
    <row r="30" s="1" customFormat="1" ht="6.96" customHeight="1">
      <c r="B30" s="47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9"/>
      <c r="BE30" s="38"/>
    </row>
    <row r="31" s="2" customFormat="1" ht="14.4" customHeight="1">
      <c r="B31" s="53"/>
      <c r="C31" s="54"/>
      <c r="D31" s="55" t="s">
        <v>44</v>
      </c>
      <c r="E31" s="54"/>
      <c r="F31" s="55" t="s">
        <v>45</v>
      </c>
      <c r="G31" s="54"/>
      <c r="H31" s="54"/>
      <c r="I31" s="54"/>
      <c r="J31" s="54"/>
      <c r="K31" s="54"/>
      <c r="L31" s="56">
        <v>0.20999999999999999</v>
      </c>
      <c r="M31" s="54"/>
      <c r="N31" s="54"/>
      <c r="O31" s="54"/>
      <c r="P31" s="54"/>
      <c r="Q31" s="54"/>
      <c r="R31" s="54"/>
      <c r="S31" s="54"/>
      <c r="T31" s="57" t="s">
        <v>46</v>
      </c>
      <c r="U31" s="54"/>
      <c r="V31" s="54"/>
      <c r="W31" s="58">
        <f>ROUND(AZ87+SUM(CD96:CD100),0)</f>
        <v>0</v>
      </c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8">
        <f>ROUND(AV87+SUM(BY96:BY100),0)</f>
        <v>0</v>
      </c>
      <c r="AL31" s="54"/>
      <c r="AM31" s="54"/>
      <c r="AN31" s="54"/>
      <c r="AO31" s="54"/>
      <c r="AP31" s="54"/>
      <c r="AQ31" s="59"/>
      <c r="BE31" s="38"/>
    </row>
    <row r="32" s="2" customFormat="1" ht="14.4" customHeight="1">
      <c r="B32" s="53"/>
      <c r="C32" s="54"/>
      <c r="D32" s="54"/>
      <c r="E32" s="54"/>
      <c r="F32" s="55" t="s">
        <v>47</v>
      </c>
      <c r="G32" s="54"/>
      <c r="H32" s="54"/>
      <c r="I32" s="54"/>
      <c r="J32" s="54"/>
      <c r="K32" s="54"/>
      <c r="L32" s="56">
        <v>0.14999999999999999</v>
      </c>
      <c r="M32" s="54"/>
      <c r="N32" s="54"/>
      <c r="O32" s="54"/>
      <c r="P32" s="54"/>
      <c r="Q32" s="54"/>
      <c r="R32" s="54"/>
      <c r="S32" s="54"/>
      <c r="T32" s="57" t="s">
        <v>46</v>
      </c>
      <c r="U32" s="54"/>
      <c r="V32" s="54"/>
      <c r="W32" s="58">
        <f>ROUND(BA87+SUM(CE96:CE100),0)</f>
        <v>0</v>
      </c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8">
        <f>ROUND(AW87+SUM(BZ96:BZ100),0)</f>
        <v>0</v>
      </c>
      <c r="AL32" s="54"/>
      <c r="AM32" s="54"/>
      <c r="AN32" s="54"/>
      <c r="AO32" s="54"/>
      <c r="AP32" s="54"/>
      <c r="AQ32" s="59"/>
      <c r="BE32" s="38"/>
    </row>
    <row r="33" hidden="1" s="2" customFormat="1" ht="14.4" customHeight="1">
      <c r="B33" s="53"/>
      <c r="C33" s="54"/>
      <c r="D33" s="54"/>
      <c r="E33" s="54"/>
      <c r="F33" s="55" t="s">
        <v>48</v>
      </c>
      <c r="G33" s="54"/>
      <c r="H33" s="54"/>
      <c r="I33" s="54"/>
      <c r="J33" s="54"/>
      <c r="K33" s="54"/>
      <c r="L33" s="56">
        <v>0.20999999999999999</v>
      </c>
      <c r="M33" s="54"/>
      <c r="N33" s="54"/>
      <c r="O33" s="54"/>
      <c r="P33" s="54"/>
      <c r="Q33" s="54"/>
      <c r="R33" s="54"/>
      <c r="S33" s="54"/>
      <c r="T33" s="57" t="s">
        <v>46</v>
      </c>
      <c r="U33" s="54"/>
      <c r="V33" s="54"/>
      <c r="W33" s="58">
        <f>ROUND(BB87+SUM(CF96:CF100),0)</f>
        <v>0</v>
      </c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8">
        <v>0</v>
      </c>
      <c r="AL33" s="54"/>
      <c r="AM33" s="54"/>
      <c r="AN33" s="54"/>
      <c r="AO33" s="54"/>
      <c r="AP33" s="54"/>
      <c r="AQ33" s="59"/>
      <c r="BE33" s="38"/>
    </row>
    <row r="34" hidden="1" s="2" customFormat="1" ht="14.4" customHeight="1">
      <c r="B34" s="53"/>
      <c r="C34" s="54"/>
      <c r="D34" s="54"/>
      <c r="E34" s="54"/>
      <c r="F34" s="55" t="s">
        <v>49</v>
      </c>
      <c r="G34" s="54"/>
      <c r="H34" s="54"/>
      <c r="I34" s="54"/>
      <c r="J34" s="54"/>
      <c r="K34" s="54"/>
      <c r="L34" s="56">
        <v>0.14999999999999999</v>
      </c>
      <c r="M34" s="54"/>
      <c r="N34" s="54"/>
      <c r="O34" s="54"/>
      <c r="P34" s="54"/>
      <c r="Q34" s="54"/>
      <c r="R34" s="54"/>
      <c r="S34" s="54"/>
      <c r="T34" s="57" t="s">
        <v>46</v>
      </c>
      <c r="U34" s="54"/>
      <c r="V34" s="54"/>
      <c r="W34" s="58">
        <f>ROUND(BC87+SUM(CG96:CG100),0)</f>
        <v>0</v>
      </c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8">
        <v>0</v>
      </c>
      <c r="AL34" s="54"/>
      <c r="AM34" s="54"/>
      <c r="AN34" s="54"/>
      <c r="AO34" s="54"/>
      <c r="AP34" s="54"/>
      <c r="AQ34" s="59"/>
      <c r="BE34" s="38"/>
    </row>
    <row r="35" hidden="1" s="2" customFormat="1" ht="14.4" customHeight="1">
      <c r="B35" s="53"/>
      <c r="C35" s="54"/>
      <c r="D35" s="54"/>
      <c r="E35" s="54"/>
      <c r="F35" s="55" t="s">
        <v>50</v>
      </c>
      <c r="G35" s="54"/>
      <c r="H35" s="54"/>
      <c r="I35" s="54"/>
      <c r="J35" s="54"/>
      <c r="K35" s="54"/>
      <c r="L35" s="56">
        <v>0</v>
      </c>
      <c r="M35" s="54"/>
      <c r="N35" s="54"/>
      <c r="O35" s="54"/>
      <c r="P35" s="54"/>
      <c r="Q35" s="54"/>
      <c r="R35" s="54"/>
      <c r="S35" s="54"/>
      <c r="T35" s="57" t="s">
        <v>46</v>
      </c>
      <c r="U35" s="54"/>
      <c r="V35" s="54"/>
      <c r="W35" s="58">
        <f>ROUND(BD87+SUM(CH96:CH100),0)</f>
        <v>0</v>
      </c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8">
        <v>0</v>
      </c>
      <c r="AL35" s="54"/>
      <c r="AM35" s="54"/>
      <c r="AN35" s="54"/>
      <c r="AO35" s="54"/>
      <c r="AP35" s="54"/>
      <c r="AQ35" s="59"/>
    </row>
    <row r="36" s="1" customFormat="1" ht="6.96" customHeight="1">
      <c r="B36" s="47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9"/>
    </row>
    <row r="37" s="1" customFormat="1" ht="25.92" customHeight="1">
      <c r="B37" s="47"/>
      <c r="C37" s="60"/>
      <c r="D37" s="61" t="s">
        <v>51</v>
      </c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3" t="s">
        <v>52</v>
      </c>
      <c r="U37" s="62"/>
      <c r="V37" s="62"/>
      <c r="W37" s="62"/>
      <c r="X37" s="64" t="s">
        <v>53</v>
      </c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5">
        <f>SUM(AK29:AK35)</f>
        <v>0</v>
      </c>
      <c r="AL37" s="62"/>
      <c r="AM37" s="62"/>
      <c r="AN37" s="62"/>
      <c r="AO37" s="66"/>
      <c r="AP37" s="60"/>
      <c r="AQ37" s="49"/>
    </row>
    <row r="38" s="1" customFormat="1" ht="14.4" customHeight="1">
      <c r="B38" s="47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9"/>
    </row>
    <row r="39">
      <c r="B39" s="27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0"/>
    </row>
    <row r="40">
      <c r="B40" s="27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0"/>
    </row>
    <row r="41">
      <c r="B41" s="27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0"/>
    </row>
    <row r="42">
      <c r="B42" s="27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0"/>
    </row>
    <row r="43">
      <c r="B43" s="27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0"/>
    </row>
    <row r="44">
      <c r="B44" s="27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0"/>
    </row>
    <row r="45">
      <c r="B45" s="27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0"/>
    </row>
    <row r="46">
      <c r="B46" s="27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0"/>
    </row>
    <row r="47">
      <c r="B47" s="27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0"/>
    </row>
    <row r="48">
      <c r="B48" s="27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0"/>
    </row>
    <row r="49" s="1" customFormat="1">
      <c r="B49" s="47"/>
      <c r="C49" s="48"/>
      <c r="D49" s="67" t="s">
        <v>54</v>
      </c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68"/>
      <c r="X49" s="68"/>
      <c r="Y49" s="68"/>
      <c r="Z49" s="69"/>
      <c r="AA49" s="48"/>
      <c r="AB49" s="48"/>
      <c r="AC49" s="67" t="s">
        <v>55</v>
      </c>
      <c r="AD49" s="68"/>
      <c r="AE49" s="68"/>
      <c r="AF49" s="68"/>
      <c r="AG49" s="68"/>
      <c r="AH49" s="68"/>
      <c r="AI49" s="68"/>
      <c r="AJ49" s="68"/>
      <c r="AK49" s="68"/>
      <c r="AL49" s="68"/>
      <c r="AM49" s="68"/>
      <c r="AN49" s="68"/>
      <c r="AO49" s="69"/>
      <c r="AP49" s="48"/>
      <c r="AQ49" s="49"/>
    </row>
    <row r="50">
      <c r="B50" s="27"/>
      <c r="C50" s="32"/>
      <c r="D50" s="70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71"/>
      <c r="AA50" s="32"/>
      <c r="AB50" s="32"/>
      <c r="AC50" s="70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71"/>
      <c r="AP50" s="32"/>
      <c r="AQ50" s="30"/>
    </row>
    <row r="51">
      <c r="B51" s="27"/>
      <c r="C51" s="32"/>
      <c r="D51" s="70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71"/>
      <c r="AA51" s="32"/>
      <c r="AB51" s="32"/>
      <c r="AC51" s="70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71"/>
      <c r="AP51" s="32"/>
      <c r="AQ51" s="30"/>
    </row>
    <row r="52">
      <c r="B52" s="27"/>
      <c r="C52" s="32"/>
      <c r="D52" s="70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71"/>
      <c r="AA52" s="32"/>
      <c r="AB52" s="32"/>
      <c r="AC52" s="70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71"/>
      <c r="AP52" s="32"/>
      <c r="AQ52" s="30"/>
    </row>
    <row r="53">
      <c r="B53" s="27"/>
      <c r="C53" s="32"/>
      <c r="D53" s="70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71"/>
      <c r="AA53" s="32"/>
      <c r="AB53" s="32"/>
      <c r="AC53" s="70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71"/>
      <c r="AP53" s="32"/>
      <c r="AQ53" s="30"/>
    </row>
    <row r="54">
      <c r="B54" s="27"/>
      <c r="C54" s="32"/>
      <c r="D54" s="70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71"/>
      <c r="AA54" s="32"/>
      <c r="AB54" s="32"/>
      <c r="AC54" s="70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71"/>
      <c r="AP54" s="32"/>
      <c r="AQ54" s="30"/>
    </row>
    <row r="55">
      <c r="B55" s="27"/>
      <c r="C55" s="32"/>
      <c r="D55" s="70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71"/>
      <c r="AA55" s="32"/>
      <c r="AB55" s="32"/>
      <c r="AC55" s="70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71"/>
      <c r="AP55" s="32"/>
      <c r="AQ55" s="30"/>
    </row>
    <row r="56">
      <c r="B56" s="27"/>
      <c r="C56" s="32"/>
      <c r="D56" s="70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71"/>
      <c r="AA56" s="32"/>
      <c r="AB56" s="32"/>
      <c r="AC56" s="70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71"/>
      <c r="AP56" s="32"/>
      <c r="AQ56" s="30"/>
    </row>
    <row r="57">
      <c r="B57" s="27"/>
      <c r="C57" s="32"/>
      <c r="D57" s="70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71"/>
      <c r="AA57" s="32"/>
      <c r="AB57" s="32"/>
      <c r="AC57" s="70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71"/>
      <c r="AP57" s="32"/>
      <c r="AQ57" s="30"/>
    </row>
    <row r="58" s="1" customFormat="1">
      <c r="B58" s="47"/>
      <c r="C58" s="48"/>
      <c r="D58" s="72" t="s">
        <v>56</v>
      </c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3"/>
      <c r="Q58" s="73"/>
      <c r="R58" s="74" t="s">
        <v>57</v>
      </c>
      <c r="S58" s="73"/>
      <c r="T58" s="73"/>
      <c r="U58" s="73"/>
      <c r="V58" s="73"/>
      <c r="W58" s="73"/>
      <c r="X58" s="73"/>
      <c r="Y58" s="73"/>
      <c r="Z58" s="75"/>
      <c r="AA58" s="48"/>
      <c r="AB58" s="48"/>
      <c r="AC58" s="72" t="s">
        <v>56</v>
      </c>
      <c r="AD58" s="73"/>
      <c r="AE58" s="73"/>
      <c r="AF58" s="73"/>
      <c r="AG58" s="73"/>
      <c r="AH58" s="73"/>
      <c r="AI58" s="73"/>
      <c r="AJ58" s="73"/>
      <c r="AK58" s="73"/>
      <c r="AL58" s="73"/>
      <c r="AM58" s="74" t="s">
        <v>57</v>
      </c>
      <c r="AN58" s="73"/>
      <c r="AO58" s="75"/>
      <c r="AP58" s="48"/>
      <c r="AQ58" s="49"/>
    </row>
    <row r="59">
      <c r="B59" s="27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30"/>
    </row>
    <row r="60" s="1" customFormat="1">
      <c r="B60" s="47"/>
      <c r="C60" s="48"/>
      <c r="D60" s="67" t="s">
        <v>58</v>
      </c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  <c r="V60" s="68"/>
      <c r="W60" s="68"/>
      <c r="X60" s="68"/>
      <c r="Y60" s="68"/>
      <c r="Z60" s="69"/>
      <c r="AA60" s="48"/>
      <c r="AB60" s="48"/>
      <c r="AC60" s="67" t="s">
        <v>59</v>
      </c>
      <c r="AD60" s="68"/>
      <c r="AE60" s="68"/>
      <c r="AF60" s="68"/>
      <c r="AG60" s="68"/>
      <c r="AH60" s="68"/>
      <c r="AI60" s="68"/>
      <c r="AJ60" s="68"/>
      <c r="AK60" s="68"/>
      <c r="AL60" s="68"/>
      <c r="AM60" s="68"/>
      <c r="AN60" s="68"/>
      <c r="AO60" s="69"/>
      <c r="AP60" s="48"/>
      <c r="AQ60" s="49"/>
    </row>
    <row r="61">
      <c r="B61" s="27"/>
      <c r="C61" s="32"/>
      <c r="D61" s="70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71"/>
      <c r="AA61" s="32"/>
      <c r="AB61" s="32"/>
      <c r="AC61" s="70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71"/>
      <c r="AP61" s="32"/>
      <c r="AQ61" s="30"/>
    </row>
    <row r="62">
      <c r="B62" s="27"/>
      <c r="C62" s="32"/>
      <c r="D62" s="70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71"/>
      <c r="AA62" s="32"/>
      <c r="AB62" s="32"/>
      <c r="AC62" s="70"/>
      <c r="AD62" s="32"/>
      <c r="AE62" s="32"/>
      <c r="AF62" s="32"/>
      <c r="AG62" s="32"/>
      <c r="AH62" s="32"/>
      <c r="AI62" s="32"/>
      <c r="AJ62" s="32"/>
      <c r="AK62" s="32"/>
      <c r="AL62" s="32"/>
      <c r="AM62" s="32"/>
      <c r="AN62" s="32"/>
      <c r="AO62" s="71"/>
      <c r="AP62" s="32"/>
      <c r="AQ62" s="30"/>
    </row>
    <row r="63">
      <c r="B63" s="27"/>
      <c r="C63" s="32"/>
      <c r="D63" s="70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71"/>
      <c r="AA63" s="32"/>
      <c r="AB63" s="32"/>
      <c r="AC63" s="70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71"/>
      <c r="AP63" s="32"/>
      <c r="AQ63" s="30"/>
    </row>
    <row r="64">
      <c r="B64" s="27"/>
      <c r="C64" s="32"/>
      <c r="D64" s="70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71"/>
      <c r="AA64" s="32"/>
      <c r="AB64" s="32"/>
      <c r="AC64" s="70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71"/>
      <c r="AP64" s="32"/>
      <c r="AQ64" s="30"/>
    </row>
    <row r="65">
      <c r="B65" s="27"/>
      <c r="C65" s="32"/>
      <c r="D65" s="70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71"/>
      <c r="AA65" s="32"/>
      <c r="AB65" s="32"/>
      <c r="AC65" s="70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71"/>
      <c r="AP65" s="32"/>
      <c r="AQ65" s="30"/>
    </row>
    <row r="66">
      <c r="B66" s="27"/>
      <c r="C66" s="32"/>
      <c r="D66" s="70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71"/>
      <c r="AA66" s="32"/>
      <c r="AB66" s="32"/>
      <c r="AC66" s="70"/>
      <c r="AD66" s="32"/>
      <c r="AE66" s="32"/>
      <c r="AF66" s="32"/>
      <c r="AG66" s="32"/>
      <c r="AH66" s="32"/>
      <c r="AI66" s="32"/>
      <c r="AJ66" s="32"/>
      <c r="AK66" s="32"/>
      <c r="AL66" s="32"/>
      <c r="AM66" s="32"/>
      <c r="AN66" s="32"/>
      <c r="AO66" s="71"/>
      <c r="AP66" s="32"/>
      <c r="AQ66" s="30"/>
    </row>
    <row r="67">
      <c r="B67" s="27"/>
      <c r="C67" s="32"/>
      <c r="D67" s="70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71"/>
      <c r="AA67" s="32"/>
      <c r="AB67" s="32"/>
      <c r="AC67" s="70"/>
      <c r="AD67" s="32"/>
      <c r="AE67" s="32"/>
      <c r="AF67" s="32"/>
      <c r="AG67" s="32"/>
      <c r="AH67" s="32"/>
      <c r="AI67" s="32"/>
      <c r="AJ67" s="32"/>
      <c r="AK67" s="32"/>
      <c r="AL67" s="32"/>
      <c r="AM67" s="32"/>
      <c r="AN67" s="32"/>
      <c r="AO67" s="71"/>
      <c r="AP67" s="32"/>
      <c r="AQ67" s="30"/>
    </row>
    <row r="68">
      <c r="B68" s="27"/>
      <c r="C68" s="32"/>
      <c r="D68" s="70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71"/>
      <c r="AA68" s="32"/>
      <c r="AB68" s="32"/>
      <c r="AC68" s="70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71"/>
      <c r="AP68" s="32"/>
      <c r="AQ68" s="30"/>
    </row>
    <row r="69" s="1" customFormat="1">
      <c r="B69" s="47"/>
      <c r="C69" s="48"/>
      <c r="D69" s="72" t="s">
        <v>56</v>
      </c>
      <c r="E69" s="73"/>
      <c r="F69" s="73"/>
      <c r="G69" s="73"/>
      <c r="H69" s="73"/>
      <c r="I69" s="73"/>
      <c r="J69" s="73"/>
      <c r="K69" s="73"/>
      <c r="L69" s="73"/>
      <c r="M69" s="73"/>
      <c r="N69" s="73"/>
      <c r="O69" s="73"/>
      <c r="P69" s="73"/>
      <c r="Q69" s="73"/>
      <c r="R69" s="74" t="s">
        <v>57</v>
      </c>
      <c r="S69" s="73"/>
      <c r="T69" s="73"/>
      <c r="U69" s="73"/>
      <c r="V69" s="73"/>
      <c r="W69" s="73"/>
      <c r="X69" s="73"/>
      <c r="Y69" s="73"/>
      <c r="Z69" s="75"/>
      <c r="AA69" s="48"/>
      <c r="AB69" s="48"/>
      <c r="AC69" s="72" t="s">
        <v>56</v>
      </c>
      <c r="AD69" s="73"/>
      <c r="AE69" s="73"/>
      <c r="AF69" s="73"/>
      <c r="AG69" s="73"/>
      <c r="AH69" s="73"/>
      <c r="AI69" s="73"/>
      <c r="AJ69" s="73"/>
      <c r="AK69" s="73"/>
      <c r="AL69" s="73"/>
      <c r="AM69" s="74" t="s">
        <v>57</v>
      </c>
      <c r="AN69" s="73"/>
      <c r="AO69" s="75"/>
      <c r="AP69" s="48"/>
      <c r="AQ69" s="49"/>
    </row>
    <row r="70" s="1" customFormat="1" ht="6.96" customHeight="1">
      <c r="B70" s="47"/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48"/>
      <c r="AA70" s="48"/>
      <c r="AB70" s="48"/>
      <c r="AC70" s="48"/>
      <c r="AD70" s="48"/>
      <c r="AE70" s="48"/>
      <c r="AF70" s="48"/>
      <c r="AG70" s="48"/>
      <c r="AH70" s="48"/>
      <c r="AI70" s="48"/>
      <c r="AJ70" s="48"/>
      <c r="AK70" s="48"/>
      <c r="AL70" s="48"/>
      <c r="AM70" s="48"/>
      <c r="AN70" s="48"/>
      <c r="AO70" s="48"/>
      <c r="AP70" s="48"/>
      <c r="AQ70" s="49"/>
    </row>
    <row r="71" s="1" customFormat="1" ht="6.96" customHeight="1">
      <c r="B71" s="76"/>
      <c r="C71" s="77"/>
      <c r="D71" s="77"/>
      <c r="E71" s="77"/>
      <c r="F71" s="77"/>
      <c r="G71" s="77"/>
      <c r="H71" s="77"/>
      <c r="I71" s="77"/>
      <c r="J71" s="77"/>
      <c r="K71" s="77"/>
      <c r="L71" s="77"/>
      <c r="M71" s="77"/>
      <c r="N71" s="77"/>
      <c r="O71" s="77"/>
      <c r="P71" s="77"/>
      <c r="Q71" s="77"/>
      <c r="R71" s="77"/>
      <c r="S71" s="77"/>
      <c r="T71" s="77"/>
      <c r="U71" s="77"/>
      <c r="V71" s="77"/>
      <c r="W71" s="77"/>
      <c r="X71" s="77"/>
      <c r="Y71" s="77"/>
      <c r="Z71" s="77"/>
      <c r="AA71" s="77"/>
      <c r="AB71" s="77"/>
      <c r="AC71" s="77"/>
      <c r="AD71" s="77"/>
      <c r="AE71" s="77"/>
      <c r="AF71" s="77"/>
      <c r="AG71" s="77"/>
      <c r="AH71" s="77"/>
      <c r="AI71" s="77"/>
      <c r="AJ71" s="77"/>
      <c r="AK71" s="77"/>
      <c r="AL71" s="77"/>
      <c r="AM71" s="77"/>
      <c r="AN71" s="77"/>
      <c r="AO71" s="77"/>
      <c r="AP71" s="77"/>
      <c r="AQ71" s="78"/>
    </row>
    <row r="75" s="1" customFormat="1" ht="6.96" customHeight="1">
      <c r="B75" s="79"/>
      <c r="C75" s="80"/>
      <c r="D75" s="80"/>
      <c r="E75" s="80"/>
      <c r="F75" s="80"/>
      <c r="G75" s="80"/>
      <c r="H75" s="80"/>
      <c r="I75" s="80"/>
      <c r="J75" s="80"/>
      <c r="K75" s="80"/>
      <c r="L75" s="80"/>
      <c r="M75" s="80"/>
      <c r="N75" s="80"/>
      <c r="O75" s="80"/>
      <c r="P75" s="80"/>
      <c r="Q75" s="80"/>
      <c r="R75" s="80"/>
      <c r="S75" s="80"/>
      <c r="T75" s="80"/>
      <c r="U75" s="80"/>
      <c r="V75" s="80"/>
      <c r="W75" s="80"/>
      <c r="X75" s="80"/>
      <c r="Y75" s="80"/>
      <c r="Z75" s="80"/>
      <c r="AA75" s="80"/>
      <c r="AB75" s="80"/>
      <c r="AC75" s="80"/>
      <c r="AD75" s="80"/>
      <c r="AE75" s="80"/>
      <c r="AF75" s="80"/>
      <c r="AG75" s="80"/>
      <c r="AH75" s="80"/>
      <c r="AI75" s="80"/>
      <c r="AJ75" s="80"/>
      <c r="AK75" s="80"/>
      <c r="AL75" s="80"/>
      <c r="AM75" s="80"/>
      <c r="AN75" s="80"/>
      <c r="AO75" s="80"/>
      <c r="AP75" s="80"/>
      <c r="AQ75" s="81"/>
    </row>
    <row r="76" s="1" customFormat="1" ht="36.96" customHeight="1">
      <c r="B76" s="47"/>
      <c r="C76" s="28" t="s">
        <v>60</v>
      </c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49"/>
    </row>
    <row r="77" s="3" customFormat="1" ht="14.4" customHeight="1">
      <c r="B77" s="82"/>
      <c r="C77" s="39" t="s">
        <v>16</v>
      </c>
      <c r="D77" s="83"/>
      <c r="E77" s="83"/>
      <c r="F77" s="83"/>
      <c r="G77" s="83"/>
      <c r="H77" s="83"/>
      <c r="I77" s="83"/>
      <c r="J77" s="83"/>
      <c r="K77" s="83"/>
      <c r="L77" s="83" t="str">
        <f>K5</f>
        <v>2017-010</v>
      </c>
      <c r="M77" s="83"/>
      <c r="N77" s="83"/>
      <c r="O77" s="83"/>
      <c r="P77" s="83"/>
      <c r="Q77" s="83"/>
      <c r="R77" s="83"/>
      <c r="S77" s="83"/>
      <c r="T77" s="83"/>
      <c r="U77" s="83"/>
      <c r="V77" s="83"/>
      <c r="W77" s="83"/>
      <c r="X77" s="83"/>
      <c r="Y77" s="83"/>
      <c r="Z77" s="83"/>
      <c r="AA77" s="83"/>
      <c r="AB77" s="83"/>
      <c r="AC77" s="83"/>
      <c r="AD77" s="83"/>
      <c r="AE77" s="83"/>
      <c r="AF77" s="83"/>
      <c r="AG77" s="83"/>
      <c r="AH77" s="83"/>
      <c r="AI77" s="83"/>
      <c r="AJ77" s="83"/>
      <c r="AK77" s="83"/>
      <c r="AL77" s="83"/>
      <c r="AM77" s="83"/>
      <c r="AN77" s="83"/>
      <c r="AO77" s="83"/>
      <c r="AP77" s="83"/>
      <c r="AQ77" s="84"/>
    </row>
    <row r="78" s="4" customFormat="1" ht="36.96" customHeight="1">
      <c r="B78" s="85"/>
      <c r="C78" s="86" t="s">
        <v>19</v>
      </c>
      <c r="D78" s="87"/>
      <c r="E78" s="87"/>
      <c r="F78" s="87"/>
      <c r="G78" s="87"/>
      <c r="H78" s="87"/>
      <c r="I78" s="87"/>
      <c r="J78" s="87"/>
      <c r="K78" s="87"/>
      <c r="L78" s="88" t="str">
        <f>K6</f>
        <v>Rekonstrukce skladu cibule, k.ú. Bartošovice, p.č. 2348/1 a 2349/1</v>
      </c>
      <c r="M78" s="87"/>
      <c r="N78" s="87"/>
      <c r="O78" s="87"/>
      <c r="P78" s="87"/>
      <c r="Q78" s="87"/>
      <c r="R78" s="87"/>
      <c r="S78" s="87"/>
      <c r="T78" s="87"/>
      <c r="U78" s="87"/>
      <c r="V78" s="87"/>
      <c r="W78" s="87"/>
      <c r="X78" s="87"/>
      <c r="Y78" s="87"/>
      <c r="Z78" s="87"/>
      <c r="AA78" s="87"/>
      <c r="AB78" s="87"/>
      <c r="AC78" s="87"/>
      <c r="AD78" s="87"/>
      <c r="AE78" s="87"/>
      <c r="AF78" s="87"/>
      <c r="AG78" s="87"/>
      <c r="AH78" s="87"/>
      <c r="AI78" s="87"/>
      <c r="AJ78" s="87"/>
      <c r="AK78" s="87"/>
      <c r="AL78" s="87"/>
      <c r="AM78" s="87"/>
      <c r="AN78" s="87"/>
      <c r="AO78" s="87"/>
      <c r="AP78" s="87"/>
      <c r="AQ78" s="89"/>
    </row>
    <row r="79" s="1" customFormat="1" ht="6.96" customHeight="1">
      <c r="B79" s="47"/>
      <c r="C79" s="48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48"/>
      <c r="Z79" s="48"/>
      <c r="AA79" s="48"/>
      <c r="AB79" s="48"/>
      <c r="AC79" s="48"/>
      <c r="AD79" s="48"/>
      <c r="AE79" s="48"/>
      <c r="AF79" s="48"/>
      <c r="AG79" s="48"/>
      <c r="AH79" s="48"/>
      <c r="AI79" s="48"/>
      <c r="AJ79" s="48"/>
      <c r="AK79" s="48"/>
      <c r="AL79" s="48"/>
      <c r="AM79" s="48"/>
      <c r="AN79" s="48"/>
      <c r="AO79" s="48"/>
      <c r="AP79" s="48"/>
      <c r="AQ79" s="49"/>
    </row>
    <row r="80" s="1" customFormat="1">
      <c r="B80" s="47"/>
      <c r="C80" s="39" t="s">
        <v>24</v>
      </c>
      <c r="D80" s="48"/>
      <c r="E80" s="48"/>
      <c r="F80" s="48"/>
      <c r="G80" s="48"/>
      <c r="H80" s="48"/>
      <c r="I80" s="48"/>
      <c r="J80" s="48"/>
      <c r="K80" s="48"/>
      <c r="L80" s="90" t="str">
        <f>IF(K8="","",K8)</f>
        <v xml:space="preserve"> </v>
      </c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48"/>
      <c r="Z80" s="48"/>
      <c r="AA80" s="48"/>
      <c r="AB80" s="48"/>
      <c r="AC80" s="48"/>
      <c r="AD80" s="48"/>
      <c r="AE80" s="48"/>
      <c r="AF80" s="48"/>
      <c r="AG80" s="48"/>
      <c r="AH80" s="48"/>
      <c r="AI80" s="39" t="s">
        <v>26</v>
      </c>
      <c r="AJ80" s="48"/>
      <c r="AK80" s="48"/>
      <c r="AL80" s="48"/>
      <c r="AM80" s="91" t="str">
        <f> IF(AN8= "","",AN8)</f>
        <v>17. 5. 2018</v>
      </c>
      <c r="AN80" s="48"/>
      <c r="AO80" s="48"/>
      <c r="AP80" s="48"/>
      <c r="AQ80" s="49"/>
    </row>
    <row r="81" s="1" customFormat="1" ht="6.96" customHeight="1">
      <c r="B81" s="47"/>
      <c r="C81" s="48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8"/>
      <c r="Z81" s="48"/>
      <c r="AA81" s="48"/>
      <c r="AB81" s="48"/>
      <c r="AC81" s="48"/>
      <c r="AD81" s="48"/>
      <c r="AE81" s="48"/>
      <c r="AF81" s="48"/>
      <c r="AG81" s="48"/>
      <c r="AH81" s="48"/>
      <c r="AI81" s="48"/>
      <c r="AJ81" s="48"/>
      <c r="AK81" s="48"/>
      <c r="AL81" s="48"/>
      <c r="AM81" s="48"/>
      <c r="AN81" s="48"/>
      <c r="AO81" s="48"/>
      <c r="AP81" s="48"/>
      <c r="AQ81" s="49"/>
    </row>
    <row r="82" s="1" customFormat="1">
      <c r="B82" s="47"/>
      <c r="C82" s="39" t="s">
        <v>28</v>
      </c>
      <c r="D82" s="48"/>
      <c r="E82" s="48"/>
      <c r="F82" s="48"/>
      <c r="G82" s="48"/>
      <c r="H82" s="48"/>
      <c r="I82" s="48"/>
      <c r="J82" s="48"/>
      <c r="K82" s="48"/>
      <c r="L82" s="83" t="str">
        <f>IF(E11= "","",E11)</f>
        <v>Ing. Petr Klečka</v>
      </c>
      <c r="M82" s="48"/>
      <c r="N82" s="48"/>
      <c r="O82" s="48"/>
      <c r="P82" s="48"/>
      <c r="Q82" s="48"/>
      <c r="R82" s="48"/>
      <c r="S82" s="48"/>
      <c r="T82" s="48"/>
      <c r="U82" s="48"/>
      <c r="V82" s="48"/>
      <c r="W82" s="48"/>
      <c r="X82" s="48"/>
      <c r="Y82" s="48"/>
      <c r="Z82" s="48"/>
      <c r="AA82" s="48"/>
      <c r="AB82" s="48"/>
      <c r="AC82" s="48"/>
      <c r="AD82" s="48"/>
      <c r="AE82" s="48"/>
      <c r="AF82" s="48"/>
      <c r="AG82" s="48"/>
      <c r="AH82" s="48"/>
      <c r="AI82" s="39" t="s">
        <v>34</v>
      </c>
      <c r="AJ82" s="48"/>
      <c r="AK82" s="48"/>
      <c r="AL82" s="48"/>
      <c r="AM82" s="83" t="str">
        <f>IF(E17="","",E17)</f>
        <v>PROJECT WORK,s.r.o.</v>
      </c>
      <c r="AN82" s="83"/>
      <c r="AO82" s="83"/>
      <c r="AP82" s="83"/>
      <c r="AQ82" s="49"/>
      <c r="AS82" s="92" t="s">
        <v>61</v>
      </c>
      <c r="AT82" s="93"/>
      <c r="AU82" s="94"/>
      <c r="AV82" s="94"/>
      <c r="AW82" s="94"/>
      <c r="AX82" s="94"/>
      <c r="AY82" s="94"/>
      <c r="AZ82" s="94"/>
      <c r="BA82" s="94"/>
      <c r="BB82" s="94"/>
      <c r="BC82" s="94"/>
      <c r="BD82" s="95"/>
    </row>
    <row r="83" s="1" customFormat="1">
      <c r="B83" s="47"/>
      <c r="C83" s="39" t="s">
        <v>32</v>
      </c>
      <c r="D83" s="48"/>
      <c r="E83" s="48"/>
      <c r="F83" s="48"/>
      <c r="G83" s="48"/>
      <c r="H83" s="48"/>
      <c r="I83" s="48"/>
      <c r="J83" s="48"/>
      <c r="K83" s="48"/>
      <c r="L83" s="83" t="str">
        <f>IF(E14= "Vyplň údaj","",E14)</f>
        <v/>
      </c>
      <c r="M83" s="48"/>
      <c r="N83" s="48"/>
      <c r="O83" s="48"/>
      <c r="P83" s="48"/>
      <c r="Q83" s="48"/>
      <c r="R83" s="48"/>
      <c r="S83" s="48"/>
      <c r="T83" s="48"/>
      <c r="U83" s="48"/>
      <c r="V83" s="48"/>
      <c r="W83" s="48"/>
      <c r="X83" s="48"/>
      <c r="Y83" s="48"/>
      <c r="Z83" s="48"/>
      <c r="AA83" s="48"/>
      <c r="AB83" s="48"/>
      <c r="AC83" s="48"/>
      <c r="AD83" s="48"/>
      <c r="AE83" s="48"/>
      <c r="AF83" s="48"/>
      <c r="AG83" s="48"/>
      <c r="AH83" s="48"/>
      <c r="AI83" s="39" t="s">
        <v>39</v>
      </c>
      <c r="AJ83" s="48"/>
      <c r="AK83" s="48"/>
      <c r="AL83" s="48"/>
      <c r="AM83" s="83" t="str">
        <f>IF(E20="","",E20)</f>
        <v xml:space="preserve"> </v>
      </c>
      <c r="AN83" s="83"/>
      <c r="AO83" s="83"/>
      <c r="AP83" s="83"/>
      <c r="AQ83" s="49"/>
      <c r="AS83" s="96"/>
      <c r="AT83" s="97"/>
      <c r="AU83" s="98"/>
      <c r="AV83" s="98"/>
      <c r="AW83" s="98"/>
      <c r="AX83" s="98"/>
      <c r="AY83" s="98"/>
      <c r="AZ83" s="98"/>
      <c r="BA83" s="98"/>
      <c r="BB83" s="98"/>
      <c r="BC83" s="98"/>
      <c r="BD83" s="99"/>
    </row>
    <row r="84" s="1" customFormat="1" ht="10.8" customHeight="1">
      <c r="B84" s="47"/>
      <c r="C84" s="48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8"/>
      <c r="V84" s="48"/>
      <c r="W84" s="48"/>
      <c r="X84" s="48"/>
      <c r="Y84" s="48"/>
      <c r="Z84" s="48"/>
      <c r="AA84" s="48"/>
      <c r="AB84" s="48"/>
      <c r="AC84" s="48"/>
      <c r="AD84" s="48"/>
      <c r="AE84" s="48"/>
      <c r="AF84" s="48"/>
      <c r="AG84" s="48"/>
      <c r="AH84" s="48"/>
      <c r="AI84" s="48"/>
      <c r="AJ84" s="48"/>
      <c r="AK84" s="48"/>
      <c r="AL84" s="48"/>
      <c r="AM84" s="48"/>
      <c r="AN84" s="48"/>
      <c r="AO84" s="48"/>
      <c r="AP84" s="48"/>
      <c r="AQ84" s="49"/>
      <c r="AS84" s="100"/>
      <c r="AT84" s="55"/>
      <c r="AU84" s="48"/>
      <c r="AV84" s="48"/>
      <c r="AW84" s="48"/>
      <c r="AX84" s="48"/>
      <c r="AY84" s="48"/>
      <c r="AZ84" s="48"/>
      <c r="BA84" s="48"/>
      <c r="BB84" s="48"/>
      <c r="BC84" s="48"/>
      <c r="BD84" s="101"/>
    </row>
    <row r="85" s="1" customFormat="1" ht="29.28" customHeight="1">
      <c r="B85" s="47"/>
      <c r="C85" s="102" t="s">
        <v>62</v>
      </c>
      <c r="D85" s="103"/>
      <c r="E85" s="103"/>
      <c r="F85" s="103"/>
      <c r="G85" s="103"/>
      <c r="H85" s="104"/>
      <c r="I85" s="105" t="s">
        <v>63</v>
      </c>
      <c r="J85" s="103"/>
      <c r="K85" s="103"/>
      <c r="L85" s="103"/>
      <c r="M85" s="103"/>
      <c r="N85" s="103"/>
      <c r="O85" s="103"/>
      <c r="P85" s="103"/>
      <c r="Q85" s="103"/>
      <c r="R85" s="103"/>
      <c r="S85" s="103"/>
      <c r="T85" s="103"/>
      <c r="U85" s="103"/>
      <c r="V85" s="103"/>
      <c r="W85" s="103"/>
      <c r="X85" s="103"/>
      <c r="Y85" s="103"/>
      <c r="Z85" s="103"/>
      <c r="AA85" s="103"/>
      <c r="AB85" s="103"/>
      <c r="AC85" s="103"/>
      <c r="AD85" s="103"/>
      <c r="AE85" s="103"/>
      <c r="AF85" s="103"/>
      <c r="AG85" s="105" t="s">
        <v>64</v>
      </c>
      <c r="AH85" s="103"/>
      <c r="AI85" s="103"/>
      <c r="AJ85" s="103"/>
      <c r="AK85" s="103"/>
      <c r="AL85" s="103"/>
      <c r="AM85" s="103"/>
      <c r="AN85" s="105" t="s">
        <v>65</v>
      </c>
      <c r="AO85" s="103"/>
      <c r="AP85" s="106"/>
      <c r="AQ85" s="49"/>
      <c r="AS85" s="107" t="s">
        <v>66</v>
      </c>
      <c r="AT85" s="108" t="s">
        <v>67</v>
      </c>
      <c r="AU85" s="108" t="s">
        <v>68</v>
      </c>
      <c r="AV85" s="108" t="s">
        <v>69</v>
      </c>
      <c r="AW85" s="108" t="s">
        <v>70</v>
      </c>
      <c r="AX85" s="108" t="s">
        <v>71</v>
      </c>
      <c r="AY85" s="108" t="s">
        <v>72</v>
      </c>
      <c r="AZ85" s="108" t="s">
        <v>73</v>
      </c>
      <c r="BA85" s="108" t="s">
        <v>74</v>
      </c>
      <c r="BB85" s="108" t="s">
        <v>75</v>
      </c>
      <c r="BC85" s="108" t="s">
        <v>76</v>
      </c>
      <c r="BD85" s="109" t="s">
        <v>77</v>
      </c>
    </row>
    <row r="86" s="1" customFormat="1" ht="10.8" customHeight="1">
      <c r="B86" s="47"/>
      <c r="C86" s="48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8"/>
      <c r="Z86" s="48"/>
      <c r="AA86" s="48"/>
      <c r="AB86" s="48"/>
      <c r="AC86" s="48"/>
      <c r="AD86" s="48"/>
      <c r="AE86" s="48"/>
      <c r="AF86" s="48"/>
      <c r="AG86" s="48"/>
      <c r="AH86" s="48"/>
      <c r="AI86" s="48"/>
      <c r="AJ86" s="48"/>
      <c r="AK86" s="48"/>
      <c r="AL86" s="48"/>
      <c r="AM86" s="48"/>
      <c r="AN86" s="48"/>
      <c r="AO86" s="48"/>
      <c r="AP86" s="48"/>
      <c r="AQ86" s="49"/>
      <c r="AS86" s="110"/>
      <c r="AT86" s="68"/>
      <c r="AU86" s="68"/>
      <c r="AV86" s="68"/>
      <c r="AW86" s="68"/>
      <c r="AX86" s="68"/>
      <c r="AY86" s="68"/>
      <c r="AZ86" s="68"/>
      <c r="BA86" s="68"/>
      <c r="BB86" s="68"/>
      <c r="BC86" s="68"/>
      <c r="BD86" s="69"/>
    </row>
    <row r="87" s="4" customFormat="1" ht="32.4" customHeight="1">
      <c r="B87" s="85"/>
      <c r="C87" s="111" t="s">
        <v>78</v>
      </c>
      <c r="D87" s="112"/>
      <c r="E87" s="112"/>
      <c r="F87" s="112"/>
      <c r="G87" s="112"/>
      <c r="H87" s="112"/>
      <c r="I87" s="112"/>
      <c r="J87" s="112"/>
      <c r="K87" s="112"/>
      <c r="L87" s="112"/>
      <c r="M87" s="112"/>
      <c r="N87" s="112"/>
      <c r="O87" s="112"/>
      <c r="P87" s="112"/>
      <c r="Q87" s="112"/>
      <c r="R87" s="112"/>
      <c r="S87" s="112"/>
      <c r="T87" s="112"/>
      <c r="U87" s="112"/>
      <c r="V87" s="112"/>
      <c r="W87" s="112"/>
      <c r="X87" s="112"/>
      <c r="Y87" s="112"/>
      <c r="Z87" s="112"/>
      <c r="AA87" s="112"/>
      <c r="AB87" s="112"/>
      <c r="AC87" s="112"/>
      <c r="AD87" s="112"/>
      <c r="AE87" s="112"/>
      <c r="AF87" s="112"/>
      <c r="AG87" s="113">
        <f>ROUND(SUM(AG88:AG93),0)</f>
        <v>0</v>
      </c>
      <c r="AH87" s="113"/>
      <c r="AI87" s="113"/>
      <c r="AJ87" s="113"/>
      <c r="AK87" s="113"/>
      <c r="AL87" s="113"/>
      <c r="AM87" s="113"/>
      <c r="AN87" s="114">
        <f>SUM(AG87,AT87)</f>
        <v>0</v>
      </c>
      <c r="AO87" s="114"/>
      <c r="AP87" s="114"/>
      <c r="AQ87" s="89"/>
      <c r="AS87" s="115">
        <f>ROUND(SUM(AS88:AS93),0)</f>
        <v>0</v>
      </c>
      <c r="AT87" s="116">
        <f>ROUND(SUM(AV87:AW87),0)</f>
        <v>0</v>
      </c>
      <c r="AU87" s="117">
        <f>ROUND(SUM(AU88:AU93),5)</f>
        <v>0</v>
      </c>
      <c r="AV87" s="116">
        <f>ROUND(AZ87*L31,0)</f>
        <v>0</v>
      </c>
      <c r="AW87" s="116">
        <f>ROUND(BA87*L32,0)</f>
        <v>0</v>
      </c>
      <c r="AX87" s="116">
        <f>ROUND(BB87*L31,0)</f>
        <v>0</v>
      </c>
      <c r="AY87" s="116">
        <f>ROUND(BC87*L32,0)</f>
        <v>0</v>
      </c>
      <c r="AZ87" s="116">
        <f>ROUND(SUM(AZ88:AZ93),0)</f>
        <v>0</v>
      </c>
      <c r="BA87" s="116">
        <f>ROUND(SUM(BA88:BA93),0)</f>
        <v>0</v>
      </c>
      <c r="BB87" s="116">
        <f>ROUND(SUM(BB88:BB93),0)</f>
        <v>0</v>
      </c>
      <c r="BC87" s="116">
        <f>ROUND(SUM(BC88:BC93),0)</f>
        <v>0</v>
      </c>
      <c r="BD87" s="118">
        <f>ROUND(SUM(BD88:BD93),0)</f>
        <v>0</v>
      </c>
      <c r="BS87" s="119" t="s">
        <v>79</v>
      </c>
      <c r="BT87" s="119" t="s">
        <v>80</v>
      </c>
      <c r="BU87" s="120" t="s">
        <v>81</v>
      </c>
      <c r="BV87" s="119" t="s">
        <v>82</v>
      </c>
      <c r="BW87" s="119" t="s">
        <v>83</v>
      </c>
      <c r="BX87" s="119" t="s">
        <v>84</v>
      </c>
    </row>
    <row r="88" s="5" customFormat="1" ht="16.5" customHeight="1">
      <c r="A88" s="121" t="s">
        <v>85</v>
      </c>
      <c r="B88" s="122"/>
      <c r="C88" s="123"/>
      <c r="D88" s="124" t="s">
        <v>86</v>
      </c>
      <c r="E88" s="124"/>
      <c r="F88" s="124"/>
      <c r="G88" s="124"/>
      <c r="H88" s="124"/>
      <c r="I88" s="125"/>
      <c r="J88" s="124" t="s">
        <v>87</v>
      </c>
      <c r="K88" s="124"/>
      <c r="L88" s="124"/>
      <c r="M88" s="124"/>
      <c r="N88" s="124"/>
      <c r="O88" s="124"/>
      <c r="P88" s="124"/>
      <c r="Q88" s="124"/>
      <c r="R88" s="124"/>
      <c r="S88" s="124"/>
      <c r="T88" s="124"/>
      <c r="U88" s="124"/>
      <c r="V88" s="124"/>
      <c r="W88" s="124"/>
      <c r="X88" s="124"/>
      <c r="Y88" s="124"/>
      <c r="Z88" s="124"/>
      <c r="AA88" s="124"/>
      <c r="AB88" s="124"/>
      <c r="AC88" s="124"/>
      <c r="AD88" s="124"/>
      <c r="AE88" s="124"/>
      <c r="AF88" s="124"/>
      <c r="AG88" s="126">
        <f>'01 - Stavební část'!M30</f>
        <v>0</v>
      </c>
      <c r="AH88" s="125"/>
      <c r="AI88" s="125"/>
      <c r="AJ88" s="125"/>
      <c r="AK88" s="125"/>
      <c r="AL88" s="125"/>
      <c r="AM88" s="125"/>
      <c r="AN88" s="126">
        <f>SUM(AG88,AT88)</f>
        <v>0</v>
      </c>
      <c r="AO88" s="125"/>
      <c r="AP88" s="125"/>
      <c r="AQ88" s="127"/>
      <c r="AS88" s="128">
        <f>'01 - Stavební část'!M28</f>
        <v>0</v>
      </c>
      <c r="AT88" s="129">
        <f>ROUND(SUM(AV88:AW88),0)</f>
        <v>0</v>
      </c>
      <c r="AU88" s="130">
        <f>'01 - Stavební část'!W133</f>
        <v>0</v>
      </c>
      <c r="AV88" s="129">
        <f>'01 - Stavební část'!M32</f>
        <v>0</v>
      </c>
      <c r="AW88" s="129">
        <f>'01 - Stavební část'!M33</f>
        <v>0</v>
      </c>
      <c r="AX88" s="129">
        <f>'01 - Stavební část'!M34</f>
        <v>0</v>
      </c>
      <c r="AY88" s="129">
        <f>'01 - Stavební část'!M35</f>
        <v>0</v>
      </c>
      <c r="AZ88" s="129">
        <f>'01 - Stavební část'!H32</f>
        <v>0</v>
      </c>
      <c r="BA88" s="129">
        <f>'01 - Stavební část'!H33</f>
        <v>0</v>
      </c>
      <c r="BB88" s="129">
        <f>'01 - Stavební část'!H34</f>
        <v>0</v>
      </c>
      <c r="BC88" s="129">
        <f>'01 - Stavební část'!H35</f>
        <v>0</v>
      </c>
      <c r="BD88" s="131">
        <f>'01 - Stavební část'!H36</f>
        <v>0</v>
      </c>
      <c r="BT88" s="132" t="s">
        <v>38</v>
      </c>
      <c r="BV88" s="132" t="s">
        <v>82</v>
      </c>
      <c r="BW88" s="132" t="s">
        <v>88</v>
      </c>
      <c r="BX88" s="132" t="s">
        <v>83</v>
      </c>
    </row>
    <row r="89" s="5" customFormat="1" ht="16.5" customHeight="1">
      <c r="A89" s="121" t="s">
        <v>85</v>
      </c>
      <c r="B89" s="122"/>
      <c r="C89" s="123"/>
      <c r="D89" s="124" t="s">
        <v>89</v>
      </c>
      <c r="E89" s="124"/>
      <c r="F89" s="124"/>
      <c r="G89" s="124"/>
      <c r="H89" s="124"/>
      <c r="I89" s="125"/>
      <c r="J89" s="124" t="s">
        <v>90</v>
      </c>
      <c r="K89" s="124"/>
      <c r="L89" s="124"/>
      <c r="M89" s="124"/>
      <c r="N89" s="124"/>
      <c r="O89" s="124"/>
      <c r="P89" s="124"/>
      <c r="Q89" s="124"/>
      <c r="R89" s="124"/>
      <c r="S89" s="124"/>
      <c r="T89" s="124"/>
      <c r="U89" s="124"/>
      <c r="V89" s="124"/>
      <c r="W89" s="124"/>
      <c r="X89" s="124"/>
      <c r="Y89" s="124"/>
      <c r="Z89" s="124"/>
      <c r="AA89" s="124"/>
      <c r="AB89" s="124"/>
      <c r="AC89" s="124"/>
      <c r="AD89" s="124"/>
      <c r="AE89" s="124"/>
      <c r="AF89" s="124"/>
      <c r="AG89" s="126">
        <f>'02 - Ocelová konstrukce'!M30</f>
        <v>0</v>
      </c>
      <c r="AH89" s="125"/>
      <c r="AI89" s="125"/>
      <c r="AJ89" s="125"/>
      <c r="AK89" s="125"/>
      <c r="AL89" s="125"/>
      <c r="AM89" s="125"/>
      <c r="AN89" s="126">
        <f>SUM(AG89,AT89)</f>
        <v>0</v>
      </c>
      <c r="AO89" s="125"/>
      <c r="AP89" s="125"/>
      <c r="AQ89" s="127"/>
      <c r="AS89" s="128">
        <f>'02 - Ocelová konstrukce'!M28</f>
        <v>0</v>
      </c>
      <c r="AT89" s="129">
        <f>ROUND(SUM(AV89:AW89),0)</f>
        <v>0</v>
      </c>
      <c r="AU89" s="130">
        <f>'02 - Ocelová konstrukce'!W120</f>
        <v>0</v>
      </c>
      <c r="AV89" s="129">
        <f>'02 - Ocelová konstrukce'!M32</f>
        <v>0</v>
      </c>
      <c r="AW89" s="129">
        <f>'02 - Ocelová konstrukce'!M33</f>
        <v>0</v>
      </c>
      <c r="AX89" s="129">
        <f>'02 - Ocelová konstrukce'!M34</f>
        <v>0</v>
      </c>
      <c r="AY89" s="129">
        <f>'02 - Ocelová konstrukce'!M35</f>
        <v>0</v>
      </c>
      <c r="AZ89" s="129">
        <f>'02 - Ocelová konstrukce'!H32</f>
        <v>0</v>
      </c>
      <c r="BA89" s="129">
        <f>'02 - Ocelová konstrukce'!H33</f>
        <v>0</v>
      </c>
      <c r="BB89" s="129">
        <f>'02 - Ocelová konstrukce'!H34</f>
        <v>0</v>
      </c>
      <c r="BC89" s="129">
        <f>'02 - Ocelová konstrukce'!H35</f>
        <v>0</v>
      </c>
      <c r="BD89" s="131">
        <f>'02 - Ocelová konstrukce'!H36</f>
        <v>0</v>
      </c>
      <c r="BT89" s="132" t="s">
        <v>38</v>
      </c>
      <c r="BV89" s="132" t="s">
        <v>82</v>
      </c>
      <c r="BW89" s="132" t="s">
        <v>91</v>
      </c>
      <c r="BX89" s="132" t="s">
        <v>83</v>
      </c>
    </row>
    <row r="90" s="5" customFormat="1" ht="16.5" customHeight="1">
      <c r="A90" s="121" t="s">
        <v>85</v>
      </c>
      <c r="B90" s="122"/>
      <c r="C90" s="123"/>
      <c r="D90" s="124" t="s">
        <v>92</v>
      </c>
      <c r="E90" s="124"/>
      <c r="F90" s="124"/>
      <c r="G90" s="124"/>
      <c r="H90" s="124"/>
      <c r="I90" s="125"/>
      <c r="J90" s="124" t="s">
        <v>93</v>
      </c>
      <c r="K90" s="124"/>
      <c r="L90" s="124"/>
      <c r="M90" s="124"/>
      <c r="N90" s="124"/>
      <c r="O90" s="124"/>
      <c r="P90" s="124"/>
      <c r="Q90" s="124"/>
      <c r="R90" s="124"/>
      <c r="S90" s="124"/>
      <c r="T90" s="124"/>
      <c r="U90" s="124"/>
      <c r="V90" s="124"/>
      <c r="W90" s="124"/>
      <c r="X90" s="124"/>
      <c r="Y90" s="124"/>
      <c r="Z90" s="124"/>
      <c r="AA90" s="124"/>
      <c r="AB90" s="124"/>
      <c r="AC90" s="124"/>
      <c r="AD90" s="124"/>
      <c r="AE90" s="124"/>
      <c r="AF90" s="124"/>
      <c r="AG90" s="126">
        <f>'03 - Kanalizace a vsakova...'!M30</f>
        <v>0</v>
      </c>
      <c r="AH90" s="125"/>
      <c r="AI90" s="125"/>
      <c r="AJ90" s="125"/>
      <c r="AK90" s="125"/>
      <c r="AL90" s="125"/>
      <c r="AM90" s="125"/>
      <c r="AN90" s="126">
        <f>SUM(AG90,AT90)</f>
        <v>0</v>
      </c>
      <c r="AO90" s="125"/>
      <c r="AP90" s="125"/>
      <c r="AQ90" s="127"/>
      <c r="AS90" s="128">
        <f>'03 - Kanalizace a vsakova...'!M28</f>
        <v>0</v>
      </c>
      <c r="AT90" s="129">
        <f>ROUND(SUM(AV90:AW90),0)</f>
        <v>0</v>
      </c>
      <c r="AU90" s="130">
        <f>'03 - Kanalizace a vsakova...'!W123</f>
        <v>0</v>
      </c>
      <c r="AV90" s="129">
        <f>'03 - Kanalizace a vsakova...'!M32</f>
        <v>0</v>
      </c>
      <c r="AW90" s="129">
        <f>'03 - Kanalizace a vsakova...'!M33</f>
        <v>0</v>
      </c>
      <c r="AX90" s="129">
        <f>'03 - Kanalizace a vsakova...'!M34</f>
        <v>0</v>
      </c>
      <c r="AY90" s="129">
        <f>'03 - Kanalizace a vsakova...'!M35</f>
        <v>0</v>
      </c>
      <c r="AZ90" s="129">
        <f>'03 - Kanalizace a vsakova...'!H32</f>
        <v>0</v>
      </c>
      <c r="BA90" s="129">
        <f>'03 - Kanalizace a vsakova...'!H33</f>
        <v>0</v>
      </c>
      <c r="BB90" s="129">
        <f>'03 - Kanalizace a vsakova...'!H34</f>
        <v>0</v>
      </c>
      <c r="BC90" s="129">
        <f>'03 - Kanalizace a vsakova...'!H35</f>
        <v>0</v>
      </c>
      <c r="BD90" s="131">
        <f>'03 - Kanalizace a vsakova...'!H36</f>
        <v>0</v>
      </c>
      <c r="BT90" s="132" t="s">
        <v>38</v>
      </c>
      <c r="BV90" s="132" t="s">
        <v>82</v>
      </c>
      <c r="BW90" s="132" t="s">
        <v>94</v>
      </c>
      <c r="BX90" s="132" t="s">
        <v>83</v>
      </c>
    </row>
    <row r="91" s="5" customFormat="1" ht="16.5" customHeight="1">
      <c r="A91" s="121" t="s">
        <v>85</v>
      </c>
      <c r="B91" s="122"/>
      <c r="C91" s="123"/>
      <c r="D91" s="124" t="s">
        <v>95</v>
      </c>
      <c r="E91" s="124"/>
      <c r="F91" s="124"/>
      <c r="G91" s="124"/>
      <c r="H91" s="124"/>
      <c r="I91" s="125"/>
      <c r="J91" s="124" t="s">
        <v>96</v>
      </c>
      <c r="K91" s="124"/>
      <c r="L91" s="124"/>
      <c r="M91" s="124"/>
      <c r="N91" s="124"/>
      <c r="O91" s="124"/>
      <c r="P91" s="124"/>
      <c r="Q91" s="124"/>
      <c r="R91" s="124"/>
      <c r="S91" s="124"/>
      <c r="T91" s="124"/>
      <c r="U91" s="124"/>
      <c r="V91" s="124"/>
      <c r="W91" s="124"/>
      <c r="X91" s="124"/>
      <c r="Y91" s="124"/>
      <c r="Z91" s="124"/>
      <c r="AA91" s="124"/>
      <c r="AB91" s="124"/>
      <c r="AC91" s="124"/>
      <c r="AD91" s="124"/>
      <c r="AE91" s="124"/>
      <c r="AF91" s="124"/>
      <c r="AG91" s="126">
        <f>'05 - Elektročást'!M30</f>
        <v>0</v>
      </c>
      <c r="AH91" s="125"/>
      <c r="AI91" s="125"/>
      <c r="AJ91" s="125"/>
      <c r="AK91" s="125"/>
      <c r="AL91" s="125"/>
      <c r="AM91" s="125"/>
      <c r="AN91" s="126">
        <f>SUM(AG91,AT91)</f>
        <v>0</v>
      </c>
      <c r="AO91" s="125"/>
      <c r="AP91" s="125"/>
      <c r="AQ91" s="127"/>
      <c r="AS91" s="128">
        <f>'05 - Elektročást'!M28</f>
        <v>0</v>
      </c>
      <c r="AT91" s="129">
        <f>ROUND(SUM(AV91:AW91),0)</f>
        <v>0</v>
      </c>
      <c r="AU91" s="130">
        <f>'05 - Elektročást'!W119</f>
        <v>0</v>
      </c>
      <c r="AV91" s="129">
        <f>'05 - Elektročást'!M32</f>
        <v>0</v>
      </c>
      <c r="AW91" s="129">
        <f>'05 - Elektročást'!M33</f>
        <v>0</v>
      </c>
      <c r="AX91" s="129">
        <f>'05 - Elektročást'!M34</f>
        <v>0</v>
      </c>
      <c r="AY91" s="129">
        <f>'05 - Elektročást'!M35</f>
        <v>0</v>
      </c>
      <c r="AZ91" s="129">
        <f>'05 - Elektročást'!H32</f>
        <v>0</v>
      </c>
      <c r="BA91" s="129">
        <f>'05 - Elektročást'!H33</f>
        <v>0</v>
      </c>
      <c r="BB91" s="129">
        <f>'05 - Elektročást'!H34</f>
        <v>0</v>
      </c>
      <c r="BC91" s="129">
        <f>'05 - Elektročást'!H35</f>
        <v>0</v>
      </c>
      <c r="BD91" s="131">
        <f>'05 - Elektročást'!H36</f>
        <v>0</v>
      </c>
      <c r="BT91" s="132" t="s">
        <v>38</v>
      </c>
      <c r="BV91" s="132" t="s">
        <v>82</v>
      </c>
      <c r="BW91" s="132" t="s">
        <v>97</v>
      </c>
      <c r="BX91" s="132" t="s">
        <v>83</v>
      </c>
    </row>
    <row r="92" s="5" customFormat="1" ht="16.5" customHeight="1">
      <c r="A92" s="121" t="s">
        <v>85</v>
      </c>
      <c r="B92" s="122"/>
      <c r="C92" s="123"/>
      <c r="D92" s="124" t="s">
        <v>98</v>
      </c>
      <c r="E92" s="124"/>
      <c r="F92" s="124"/>
      <c r="G92" s="124"/>
      <c r="H92" s="124"/>
      <c r="I92" s="125"/>
      <c r="J92" s="124" t="s">
        <v>99</v>
      </c>
      <c r="K92" s="124"/>
      <c r="L92" s="124"/>
      <c r="M92" s="124"/>
      <c r="N92" s="124"/>
      <c r="O92" s="124"/>
      <c r="P92" s="124"/>
      <c r="Q92" s="124"/>
      <c r="R92" s="124"/>
      <c r="S92" s="124"/>
      <c r="T92" s="124"/>
      <c r="U92" s="124"/>
      <c r="V92" s="124"/>
      <c r="W92" s="124"/>
      <c r="X92" s="124"/>
      <c r="Y92" s="124"/>
      <c r="Z92" s="124"/>
      <c r="AA92" s="124"/>
      <c r="AB92" s="124"/>
      <c r="AC92" s="124"/>
      <c r="AD92" s="124"/>
      <c r="AE92" s="124"/>
      <c r="AF92" s="124"/>
      <c r="AG92" s="126">
        <f>'06 - Vzduchotechnika'!M30</f>
        <v>0</v>
      </c>
      <c r="AH92" s="125"/>
      <c r="AI92" s="125"/>
      <c r="AJ92" s="125"/>
      <c r="AK92" s="125"/>
      <c r="AL92" s="125"/>
      <c r="AM92" s="125"/>
      <c r="AN92" s="126">
        <f>SUM(AG92,AT92)</f>
        <v>0</v>
      </c>
      <c r="AO92" s="125"/>
      <c r="AP92" s="125"/>
      <c r="AQ92" s="127"/>
      <c r="AS92" s="128">
        <f>'06 - Vzduchotechnika'!M28</f>
        <v>0</v>
      </c>
      <c r="AT92" s="129">
        <f>ROUND(SUM(AV92:AW92),0)</f>
        <v>0</v>
      </c>
      <c r="AU92" s="130">
        <f>'06 - Vzduchotechnika'!W116</f>
        <v>0</v>
      </c>
      <c r="AV92" s="129">
        <f>'06 - Vzduchotechnika'!M32</f>
        <v>0</v>
      </c>
      <c r="AW92" s="129">
        <f>'06 - Vzduchotechnika'!M33</f>
        <v>0</v>
      </c>
      <c r="AX92" s="129">
        <f>'06 - Vzduchotechnika'!M34</f>
        <v>0</v>
      </c>
      <c r="AY92" s="129">
        <f>'06 - Vzduchotechnika'!M35</f>
        <v>0</v>
      </c>
      <c r="AZ92" s="129">
        <f>'06 - Vzduchotechnika'!H32</f>
        <v>0</v>
      </c>
      <c r="BA92" s="129">
        <f>'06 - Vzduchotechnika'!H33</f>
        <v>0</v>
      </c>
      <c r="BB92" s="129">
        <f>'06 - Vzduchotechnika'!H34</f>
        <v>0</v>
      </c>
      <c r="BC92" s="129">
        <f>'06 - Vzduchotechnika'!H35</f>
        <v>0</v>
      </c>
      <c r="BD92" s="131">
        <f>'06 - Vzduchotechnika'!H36</f>
        <v>0</v>
      </c>
      <c r="BT92" s="132" t="s">
        <v>38</v>
      </c>
      <c r="BV92" s="132" t="s">
        <v>82</v>
      </c>
      <c r="BW92" s="132" t="s">
        <v>100</v>
      </c>
      <c r="BX92" s="132" t="s">
        <v>83</v>
      </c>
    </row>
    <row r="93" s="5" customFormat="1" ht="16.5" customHeight="1">
      <c r="A93" s="121" t="s">
        <v>85</v>
      </c>
      <c r="B93" s="122"/>
      <c r="C93" s="123"/>
      <c r="D93" s="124" t="s">
        <v>101</v>
      </c>
      <c r="E93" s="124"/>
      <c r="F93" s="124"/>
      <c r="G93" s="124"/>
      <c r="H93" s="124"/>
      <c r="I93" s="125"/>
      <c r="J93" s="124" t="s">
        <v>102</v>
      </c>
      <c r="K93" s="124"/>
      <c r="L93" s="124"/>
      <c r="M93" s="124"/>
      <c r="N93" s="124"/>
      <c r="O93" s="124"/>
      <c r="P93" s="124"/>
      <c r="Q93" s="124"/>
      <c r="R93" s="124"/>
      <c r="S93" s="124"/>
      <c r="T93" s="124"/>
      <c r="U93" s="124"/>
      <c r="V93" s="124"/>
      <c r="W93" s="124"/>
      <c r="X93" s="124"/>
      <c r="Y93" s="124"/>
      <c r="Z93" s="124"/>
      <c r="AA93" s="124"/>
      <c r="AB93" s="124"/>
      <c r="AC93" s="124"/>
      <c r="AD93" s="124"/>
      <c r="AE93" s="124"/>
      <c r="AF93" s="124"/>
      <c r="AG93" s="126">
        <f>'07 - Zpevněné plochy'!M30</f>
        <v>0</v>
      </c>
      <c r="AH93" s="125"/>
      <c r="AI93" s="125"/>
      <c r="AJ93" s="125"/>
      <c r="AK93" s="125"/>
      <c r="AL93" s="125"/>
      <c r="AM93" s="125"/>
      <c r="AN93" s="126">
        <f>SUM(AG93,AT93)</f>
        <v>0</v>
      </c>
      <c r="AO93" s="125"/>
      <c r="AP93" s="125"/>
      <c r="AQ93" s="127"/>
      <c r="AS93" s="133">
        <f>'07 - Zpevněné plochy'!M28</f>
        <v>0</v>
      </c>
      <c r="AT93" s="134">
        <f>ROUND(SUM(AV93:AW93),0)</f>
        <v>0</v>
      </c>
      <c r="AU93" s="135">
        <f>'07 - Zpevněné plochy'!W119</f>
        <v>0</v>
      </c>
      <c r="AV93" s="134">
        <f>'07 - Zpevněné plochy'!M32</f>
        <v>0</v>
      </c>
      <c r="AW93" s="134">
        <f>'07 - Zpevněné plochy'!M33</f>
        <v>0</v>
      </c>
      <c r="AX93" s="134">
        <f>'07 - Zpevněné plochy'!M34</f>
        <v>0</v>
      </c>
      <c r="AY93" s="134">
        <f>'07 - Zpevněné plochy'!M35</f>
        <v>0</v>
      </c>
      <c r="AZ93" s="134">
        <f>'07 - Zpevněné plochy'!H32</f>
        <v>0</v>
      </c>
      <c r="BA93" s="134">
        <f>'07 - Zpevněné plochy'!H33</f>
        <v>0</v>
      </c>
      <c r="BB93" s="134">
        <f>'07 - Zpevněné plochy'!H34</f>
        <v>0</v>
      </c>
      <c r="BC93" s="134">
        <f>'07 - Zpevněné plochy'!H35</f>
        <v>0</v>
      </c>
      <c r="BD93" s="136">
        <f>'07 - Zpevněné plochy'!H36</f>
        <v>0</v>
      </c>
      <c r="BT93" s="132" t="s">
        <v>38</v>
      </c>
      <c r="BV93" s="132" t="s">
        <v>82</v>
      </c>
      <c r="BW93" s="132" t="s">
        <v>103</v>
      </c>
      <c r="BX93" s="132" t="s">
        <v>83</v>
      </c>
    </row>
    <row r="94">
      <c r="B94" s="27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F94" s="32"/>
      <c r="AG94" s="32"/>
      <c r="AH94" s="32"/>
      <c r="AI94" s="32"/>
      <c r="AJ94" s="32"/>
      <c r="AK94" s="32"/>
      <c r="AL94" s="32"/>
      <c r="AM94" s="32"/>
      <c r="AN94" s="32"/>
      <c r="AO94" s="32"/>
      <c r="AP94" s="32"/>
      <c r="AQ94" s="30"/>
    </row>
    <row r="95" s="1" customFormat="1" ht="30" customHeight="1">
      <c r="B95" s="47"/>
      <c r="C95" s="111" t="s">
        <v>104</v>
      </c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  <c r="U95" s="48"/>
      <c r="V95" s="48"/>
      <c r="W95" s="48"/>
      <c r="X95" s="48"/>
      <c r="Y95" s="48"/>
      <c r="Z95" s="48"/>
      <c r="AA95" s="48"/>
      <c r="AB95" s="48"/>
      <c r="AC95" s="48"/>
      <c r="AD95" s="48"/>
      <c r="AE95" s="48"/>
      <c r="AF95" s="48"/>
      <c r="AG95" s="114">
        <f>ROUND(SUM(AG96:AG99),0)</f>
        <v>0</v>
      </c>
      <c r="AH95" s="114"/>
      <c r="AI95" s="114"/>
      <c r="AJ95" s="114"/>
      <c r="AK95" s="114"/>
      <c r="AL95" s="114"/>
      <c r="AM95" s="114"/>
      <c r="AN95" s="114">
        <f>ROUND(SUM(AN96:AN99),0)</f>
        <v>0</v>
      </c>
      <c r="AO95" s="114"/>
      <c r="AP95" s="114"/>
      <c r="AQ95" s="49"/>
      <c r="AS95" s="107" t="s">
        <v>105</v>
      </c>
      <c r="AT95" s="108" t="s">
        <v>106</v>
      </c>
      <c r="AU95" s="108" t="s">
        <v>44</v>
      </c>
      <c r="AV95" s="109" t="s">
        <v>67</v>
      </c>
    </row>
    <row r="96" s="1" customFormat="1" ht="19.92" customHeight="1">
      <c r="B96" s="47"/>
      <c r="C96" s="48"/>
      <c r="D96" s="137" t="s">
        <v>107</v>
      </c>
      <c r="E96" s="48"/>
      <c r="F96" s="4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48"/>
      <c r="U96" s="48"/>
      <c r="V96" s="48"/>
      <c r="W96" s="48"/>
      <c r="X96" s="48"/>
      <c r="Y96" s="48"/>
      <c r="Z96" s="48"/>
      <c r="AA96" s="48"/>
      <c r="AB96" s="48"/>
      <c r="AC96" s="48"/>
      <c r="AD96" s="48"/>
      <c r="AE96" s="48"/>
      <c r="AF96" s="48"/>
      <c r="AG96" s="138">
        <f>ROUND(AG87*AS96,0)</f>
        <v>0</v>
      </c>
      <c r="AH96" s="139"/>
      <c r="AI96" s="139"/>
      <c r="AJ96" s="139"/>
      <c r="AK96" s="139"/>
      <c r="AL96" s="139"/>
      <c r="AM96" s="139"/>
      <c r="AN96" s="139">
        <f>ROUND(AG96+AV96,0)</f>
        <v>0</v>
      </c>
      <c r="AO96" s="139"/>
      <c r="AP96" s="139"/>
      <c r="AQ96" s="49"/>
      <c r="AS96" s="140">
        <v>0</v>
      </c>
      <c r="AT96" s="141" t="s">
        <v>108</v>
      </c>
      <c r="AU96" s="141" t="s">
        <v>45</v>
      </c>
      <c r="AV96" s="142">
        <f>ROUND(IF(AU96="základní",AG96*L31,IF(AU96="snížená",AG96*L32,0)),0)</f>
        <v>0</v>
      </c>
      <c r="BV96" s="23" t="s">
        <v>109</v>
      </c>
      <c r="BY96" s="143">
        <f>IF(AU96="základní",AV96,0)</f>
        <v>0</v>
      </c>
      <c r="BZ96" s="143">
        <f>IF(AU96="snížená",AV96,0)</f>
        <v>0</v>
      </c>
      <c r="CA96" s="143">
        <v>0</v>
      </c>
      <c r="CB96" s="143">
        <v>0</v>
      </c>
      <c r="CC96" s="143">
        <v>0</v>
      </c>
      <c r="CD96" s="143">
        <f>IF(AU96="základní",AG96,0)</f>
        <v>0</v>
      </c>
      <c r="CE96" s="143">
        <f>IF(AU96="snížená",AG96,0)</f>
        <v>0</v>
      </c>
      <c r="CF96" s="143">
        <f>IF(AU96="zákl. přenesená",AG96,0)</f>
        <v>0</v>
      </c>
      <c r="CG96" s="143">
        <f>IF(AU96="sníž. přenesená",AG96,0)</f>
        <v>0</v>
      </c>
      <c r="CH96" s="143">
        <f>IF(AU96="nulová",AG96,0)</f>
        <v>0</v>
      </c>
      <c r="CI96" s="23">
        <f>IF(AU96="základní",1,IF(AU96="snížená",2,IF(AU96="zákl. přenesená",4,IF(AU96="sníž. přenesená",5,3))))</f>
        <v>1</v>
      </c>
      <c r="CJ96" s="23">
        <f>IF(AT96="stavební čast",1,IF(8896="investiční čast",2,3))</f>
        <v>1</v>
      </c>
      <c r="CK96" s="23" t="str">
        <f>IF(D96="Vyplň vlastní","","x")</f>
        <v>x</v>
      </c>
    </row>
    <row r="97" s="1" customFormat="1" ht="19.92" customHeight="1">
      <c r="B97" s="47"/>
      <c r="C97" s="48"/>
      <c r="D97" s="144" t="s">
        <v>110</v>
      </c>
      <c r="E97" s="137"/>
      <c r="F97" s="137"/>
      <c r="G97" s="137"/>
      <c r="H97" s="137"/>
      <c r="I97" s="137"/>
      <c r="J97" s="137"/>
      <c r="K97" s="137"/>
      <c r="L97" s="137"/>
      <c r="M97" s="137"/>
      <c r="N97" s="137"/>
      <c r="O97" s="137"/>
      <c r="P97" s="137"/>
      <c r="Q97" s="137"/>
      <c r="R97" s="137"/>
      <c r="S97" s="137"/>
      <c r="T97" s="137"/>
      <c r="U97" s="137"/>
      <c r="V97" s="137"/>
      <c r="W97" s="137"/>
      <c r="X97" s="137"/>
      <c r="Y97" s="137"/>
      <c r="Z97" s="137"/>
      <c r="AA97" s="137"/>
      <c r="AB97" s="137"/>
      <c r="AC97" s="48"/>
      <c r="AD97" s="48"/>
      <c r="AE97" s="48"/>
      <c r="AF97" s="48"/>
      <c r="AG97" s="138">
        <f>AG87*AS97</f>
        <v>0</v>
      </c>
      <c r="AH97" s="139"/>
      <c r="AI97" s="139"/>
      <c r="AJ97" s="139"/>
      <c r="AK97" s="139"/>
      <c r="AL97" s="139"/>
      <c r="AM97" s="139"/>
      <c r="AN97" s="139">
        <f>AG97+AV97</f>
        <v>0</v>
      </c>
      <c r="AO97" s="139"/>
      <c r="AP97" s="139"/>
      <c r="AQ97" s="49"/>
      <c r="AS97" s="145">
        <v>0</v>
      </c>
      <c r="AT97" s="146" t="s">
        <v>108</v>
      </c>
      <c r="AU97" s="146" t="s">
        <v>45</v>
      </c>
      <c r="AV97" s="147">
        <f>ROUND(IF(AU97="nulová",0,IF(OR(AU97="základní",AU97="zákl. přenesená"),AG97*L31,AG97*L32)),0)</f>
        <v>0</v>
      </c>
      <c r="BV97" s="23" t="s">
        <v>111</v>
      </c>
      <c r="BY97" s="143">
        <f>IF(AU97="základní",AV97,0)</f>
        <v>0</v>
      </c>
      <c r="BZ97" s="143">
        <f>IF(AU97="snížená",AV97,0)</f>
        <v>0</v>
      </c>
      <c r="CA97" s="143">
        <f>IF(AU97="zákl. přenesená",AV97,0)</f>
        <v>0</v>
      </c>
      <c r="CB97" s="143">
        <f>IF(AU97="sníž. přenesená",AV97,0)</f>
        <v>0</v>
      </c>
      <c r="CC97" s="143">
        <f>IF(AU97="nulová",AV97,0)</f>
        <v>0</v>
      </c>
      <c r="CD97" s="143">
        <f>IF(AU97="základní",AG97,0)</f>
        <v>0</v>
      </c>
      <c r="CE97" s="143">
        <f>IF(AU97="snížená",AG97,0)</f>
        <v>0</v>
      </c>
      <c r="CF97" s="143">
        <f>IF(AU97="zákl. přenesená",AG97,0)</f>
        <v>0</v>
      </c>
      <c r="CG97" s="143">
        <f>IF(AU97="sníž. přenesená",AG97,0)</f>
        <v>0</v>
      </c>
      <c r="CH97" s="143">
        <f>IF(AU97="nulová",AG97,0)</f>
        <v>0</v>
      </c>
      <c r="CI97" s="23">
        <f>IF(AU97="základní",1,IF(AU97="snížená",2,IF(AU97="zákl. přenesená",4,IF(AU97="sníž. přenesená",5,3))))</f>
        <v>1</v>
      </c>
      <c r="CJ97" s="23">
        <f>IF(AT97="stavební čast",1,IF(8897="investiční čast",2,3))</f>
        <v>1</v>
      </c>
      <c r="CK97" s="23" t="str">
        <f>IF(D97="Vyplň vlastní","","x")</f>
        <v/>
      </c>
    </row>
    <row r="98" s="1" customFormat="1" ht="19.92" customHeight="1">
      <c r="B98" s="47"/>
      <c r="C98" s="48"/>
      <c r="D98" s="144" t="s">
        <v>110</v>
      </c>
      <c r="E98" s="137"/>
      <c r="F98" s="137"/>
      <c r="G98" s="137"/>
      <c r="H98" s="137"/>
      <c r="I98" s="137"/>
      <c r="J98" s="137"/>
      <c r="K98" s="137"/>
      <c r="L98" s="137"/>
      <c r="M98" s="137"/>
      <c r="N98" s="137"/>
      <c r="O98" s="137"/>
      <c r="P98" s="137"/>
      <c r="Q98" s="137"/>
      <c r="R98" s="137"/>
      <c r="S98" s="137"/>
      <c r="T98" s="137"/>
      <c r="U98" s="137"/>
      <c r="V98" s="137"/>
      <c r="W98" s="137"/>
      <c r="X98" s="137"/>
      <c r="Y98" s="137"/>
      <c r="Z98" s="137"/>
      <c r="AA98" s="137"/>
      <c r="AB98" s="137"/>
      <c r="AC98" s="48"/>
      <c r="AD98" s="48"/>
      <c r="AE98" s="48"/>
      <c r="AF98" s="48"/>
      <c r="AG98" s="138">
        <f>AG87*AS98</f>
        <v>0</v>
      </c>
      <c r="AH98" s="139"/>
      <c r="AI98" s="139"/>
      <c r="AJ98" s="139"/>
      <c r="AK98" s="139"/>
      <c r="AL98" s="139"/>
      <c r="AM98" s="139"/>
      <c r="AN98" s="139">
        <f>AG98+AV98</f>
        <v>0</v>
      </c>
      <c r="AO98" s="139"/>
      <c r="AP98" s="139"/>
      <c r="AQ98" s="49"/>
      <c r="AS98" s="145">
        <v>0</v>
      </c>
      <c r="AT98" s="146" t="s">
        <v>108</v>
      </c>
      <c r="AU98" s="146" t="s">
        <v>45</v>
      </c>
      <c r="AV98" s="147">
        <f>ROUND(IF(AU98="nulová",0,IF(OR(AU98="základní",AU98="zákl. přenesená"),AG98*L31,AG98*L32)),0)</f>
        <v>0</v>
      </c>
      <c r="BV98" s="23" t="s">
        <v>111</v>
      </c>
      <c r="BY98" s="143">
        <f>IF(AU98="základní",AV98,0)</f>
        <v>0</v>
      </c>
      <c r="BZ98" s="143">
        <f>IF(AU98="snížená",AV98,0)</f>
        <v>0</v>
      </c>
      <c r="CA98" s="143">
        <f>IF(AU98="zákl. přenesená",AV98,0)</f>
        <v>0</v>
      </c>
      <c r="CB98" s="143">
        <f>IF(AU98="sníž. přenesená",AV98,0)</f>
        <v>0</v>
      </c>
      <c r="CC98" s="143">
        <f>IF(AU98="nulová",AV98,0)</f>
        <v>0</v>
      </c>
      <c r="CD98" s="143">
        <f>IF(AU98="základní",AG98,0)</f>
        <v>0</v>
      </c>
      <c r="CE98" s="143">
        <f>IF(AU98="snížená",AG98,0)</f>
        <v>0</v>
      </c>
      <c r="CF98" s="143">
        <f>IF(AU98="zákl. přenesená",AG98,0)</f>
        <v>0</v>
      </c>
      <c r="CG98" s="143">
        <f>IF(AU98="sníž. přenesená",AG98,0)</f>
        <v>0</v>
      </c>
      <c r="CH98" s="143">
        <f>IF(AU98="nulová",AG98,0)</f>
        <v>0</v>
      </c>
      <c r="CI98" s="23">
        <f>IF(AU98="základní",1,IF(AU98="snížená",2,IF(AU98="zákl. přenesená",4,IF(AU98="sníž. přenesená",5,3))))</f>
        <v>1</v>
      </c>
      <c r="CJ98" s="23">
        <f>IF(AT98="stavební čast",1,IF(8898="investiční čast",2,3))</f>
        <v>1</v>
      </c>
      <c r="CK98" s="23" t="str">
        <f>IF(D98="Vyplň vlastní","","x")</f>
        <v/>
      </c>
    </row>
    <row r="99" s="1" customFormat="1" ht="19.92" customHeight="1">
      <c r="B99" s="47"/>
      <c r="C99" s="48"/>
      <c r="D99" s="144" t="s">
        <v>110</v>
      </c>
      <c r="E99" s="137"/>
      <c r="F99" s="137"/>
      <c r="G99" s="137"/>
      <c r="H99" s="137"/>
      <c r="I99" s="137"/>
      <c r="J99" s="137"/>
      <c r="K99" s="137"/>
      <c r="L99" s="137"/>
      <c r="M99" s="137"/>
      <c r="N99" s="137"/>
      <c r="O99" s="137"/>
      <c r="P99" s="137"/>
      <c r="Q99" s="137"/>
      <c r="R99" s="137"/>
      <c r="S99" s="137"/>
      <c r="T99" s="137"/>
      <c r="U99" s="137"/>
      <c r="V99" s="137"/>
      <c r="W99" s="137"/>
      <c r="X99" s="137"/>
      <c r="Y99" s="137"/>
      <c r="Z99" s="137"/>
      <c r="AA99" s="137"/>
      <c r="AB99" s="137"/>
      <c r="AC99" s="48"/>
      <c r="AD99" s="48"/>
      <c r="AE99" s="48"/>
      <c r="AF99" s="48"/>
      <c r="AG99" s="138">
        <f>AG87*AS99</f>
        <v>0</v>
      </c>
      <c r="AH99" s="139"/>
      <c r="AI99" s="139"/>
      <c r="AJ99" s="139"/>
      <c r="AK99" s="139"/>
      <c r="AL99" s="139"/>
      <c r="AM99" s="139"/>
      <c r="AN99" s="139">
        <f>AG99+AV99</f>
        <v>0</v>
      </c>
      <c r="AO99" s="139"/>
      <c r="AP99" s="139"/>
      <c r="AQ99" s="49"/>
      <c r="AS99" s="148">
        <v>0</v>
      </c>
      <c r="AT99" s="149" t="s">
        <v>108</v>
      </c>
      <c r="AU99" s="149" t="s">
        <v>45</v>
      </c>
      <c r="AV99" s="150">
        <f>ROUND(IF(AU99="nulová",0,IF(OR(AU99="základní",AU99="zákl. přenesená"),AG99*L31,AG99*L32)),0)</f>
        <v>0</v>
      </c>
      <c r="BV99" s="23" t="s">
        <v>111</v>
      </c>
      <c r="BY99" s="143">
        <f>IF(AU99="základní",AV99,0)</f>
        <v>0</v>
      </c>
      <c r="BZ99" s="143">
        <f>IF(AU99="snížená",AV99,0)</f>
        <v>0</v>
      </c>
      <c r="CA99" s="143">
        <f>IF(AU99="zákl. přenesená",AV99,0)</f>
        <v>0</v>
      </c>
      <c r="CB99" s="143">
        <f>IF(AU99="sníž. přenesená",AV99,0)</f>
        <v>0</v>
      </c>
      <c r="CC99" s="143">
        <f>IF(AU99="nulová",AV99,0)</f>
        <v>0</v>
      </c>
      <c r="CD99" s="143">
        <f>IF(AU99="základní",AG99,0)</f>
        <v>0</v>
      </c>
      <c r="CE99" s="143">
        <f>IF(AU99="snížená",AG99,0)</f>
        <v>0</v>
      </c>
      <c r="CF99" s="143">
        <f>IF(AU99="zákl. přenesená",AG99,0)</f>
        <v>0</v>
      </c>
      <c r="CG99" s="143">
        <f>IF(AU99="sníž. přenesená",AG99,0)</f>
        <v>0</v>
      </c>
      <c r="CH99" s="143">
        <f>IF(AU99="nulová",AG99,0)</f>
        <v>0</v>
      </c>
      <c r="CI99" s="23">
        <f>IF(AU99="základní",1,IF(AU99="snížená",2,IF(AU99="zákl. přenesená",4,IF(AU99="sníž. přenesená",5,3))))</f>
        <v>1</v>
      </c>
      <c r="CJ99" s="23">
        <f>IF(AT99="stavební čast",1,IF(8899="investiční čast",2,3))</f>
        <v>1</v>
      </c>
      <c r="CK99" s="23" t="str">
        <f>IF(D99="Vyplň vlastní","","x")</f>
        <v/>
      </c>
    </row>
    <row r="100" s="1" customFormat="1" ht="10.8" customHeight="1">
      <c r="B100" s="47"/>
      <c r="C100" s="48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  <c r="U100" s="48"/>
      <c r="V100" s="48"/>
      <c r="W100" s="48"/>
      <c r="X100" s="48"/>
      <c r="Y100" s="48"/>
      <c r="Z100" s="48"/>
      <c r="AA100" s="48"/>
      <c r="AB100" s="48"/>
      <c r="AC100" s="48"/>
      <c r="AD100" s="48"/>
      <c r="AE100" s="48"/>
      <c r="AF100" s="48"/>
      <c r="AG100" s="48"/>
      <c r="AH100" s="48"/>
      <c r="AI100" s="48"/>
      <c r="AJ100" s="48"/>
      <c r="AK100" s="48"/>
      <c r="AL100" s="48"/>
      <c r="AM100" s="48"/>
      <c r="AN100" s="48"/>
      <c r="AO100" s="48"/>
      <c r="AP100" s="48"/>
      <c r="AQ100" s="49"/>
    </row>
    <row r="101" s="1" customFormat="1" ht="30" customHeight="1">
      <c r="B101" s="47"/>
      <c r="C101" s="151" t="s">
        <v>112</v>
      </c>
      <c r="D101" s="152"/>
      <c r="E101" s="152"/>
      <c r="F101" s="152"/>
      <c r="G101" s="152"/>
      <c r="H101" s="152"/>
      <c r="I101" s="152"/>
      <c r="J101" s="152"/>
      <c r="K101" s="152"/>
      <c r="L101" s="152"/>
      <c r="M101" s="152"/>
      <c r="N101" s="152"/>
      <c r="O101" s="152"/>
      <c r="P101" s="152"/>
      <c r="Q101" s="152"/>
      <c r="R101" s="152"/>
      <c r="S101" s="152"/>
      <c r="T101" s="152"/>
      <c r="U101" s="152"/>
      <c r="V101" s="152"/>
      <c r="W101" s="152"/>
      <c r="X101" s="152"/>
      <c r="Y101" s="152"/>
      <c r="Z101" s="152"/>
      <c r="AA101" s="152"/>
      <c r="AB101" s="152"/>
      <c r="AC101" s="152"/>
      <c r="AD101" s="152"/>
      <c r="AE101" s="152"/>
      <c r="AF101" s="152"/>
      <c r="AG101" s="153">
        <f>ROUND(AG87+AG95,0)</f>
        <v>0</v>
      </c>
      <c r="AH101" s="153"/>
      <c r="AI101" s="153"/>
      <c r="AJ101" s="153"/>
      <c r="AK101" s="153"/>
      <c r="AL101" s="153"/>
      <c r="AM101" s="153"/>
      <c r="AN101" s="153">
        <f>AN87+AN95</f>
        <v>0</v>
      </c>
      <c r="AO101" s="153"/>
      <c r="AP101" s="153"/>
      <c r="AQ101" s="49"/>
    </row>
    <row r="102" s="1" customFormat="1" ht="6.96" customHeight="1">
      <c r="B102" s="76"/>
      <c r="C102" s="77"/>
      <c r="D102" s="77"/>
      <c r="E102" s="77"/>
      <c r="F102" s="77"/>
      <c r="G102" s="77"/>
      <c r="H102" s="77"/>
      <c r="I102" s="77"/>
      <c r="J102" s="77"/>
      <c r="K102" s="77"/>
      <c r="L102" s="77"/>
      <c r="M102" s="77"/>
      <c r="N102" s="77"/>
      <c r="O102" s="77"/>
      <c r="P102" s="77"/>
      <c r="Q102" s="77"/>
      <c r="R102" s="77"/>
      <c r="S102" s="77"/>
      <c r="T102" s="77"/>
      <c r="U102" s="77"/>
      <c r="V102" s="77"/>
      <c r="W102" s="77"/>
      <c r="X102" s="77"/>
      <c r="Y102" s="77"/>
      <c r="Z102" s="77"/>
      <c r="AA102" s="77"/>
      <c r="AB102" s="77"/>
      <c r="AC102" s="77"/>
      <c r="AD102" s="77"/>
      <c r="AE102" s="77"/>
      <c r="AF102" s="77"/>
      <c r="AG102" s="77"/>
      <c r="AH102" s="77"/>
      <c r="AI102" s="77"/>
      <c r="AJ102" s="77"/>
      <c r="AK102" s="77"/>
      <c r="AL102" s="77"/>
      <c r="AM102" s="77"/>
      <c r="AN102" s="77"/>
      <c r="AO102" s="77"/>
      <c r="AP102" s="77"/>
      <c r="AQ102" s="78"/>
    </row>
  </sheetData>
  <sheetProtection sheet="1" formatColumns="0" formatRows="0" objects="1" scenarios="1" spinCount="10" saltValue="NmXobVIwC+KzVIdCBaPy3tgv0JKO4Hp1rLqKf2mCh1Nj3uwKQp21rUkR5ffZXl0+sGMyq78I23FkSGiyjhDV9Q==" hashValue="7QDWfsmQD/Hp6yxSP3CJTHXWjNfyQgdCDN2iQ0rB4SnhpJiGMg0sMOGCh4MXtbCV3216ysLProaKvoEwfdDLCQ==" algorithmName="SHA-512" password="CC35"/>
  <mergeCells count="78">
    <mergeCell ref="C2:AP2"/>
    <mergeCell ref="C4:AP4"/>
    <mergeCell ref="BE5:BE34"/>
    <mergeCell ref="K5:AO5"/>
    <mergeCell ref="K6:AO6"/>
    <mergeCell ref="E14:AJ14"/>
    <mergeCell ref="E23:AN23"/>
    <mergeCell ref="AK26:AO26"/>
    <mergeCell ref="AK27:AO27"/>
    <mergeCell ref="AK29:AO29"/>
    <mergeCell ref="L31:O31"/>
    <mergeCell ref="W31:AE31"/>
    <mergeCell ref="AK31:AO31"/>
    <mergeCell ref="L32:O32"/>
    <mergeCell ref="W32:AE32"/>
    <mergeCell ref="AK32:AO32"/>
    <mergeCell ref="L33:O33"/>
    <mergeCell ref="W33:AE33"/>
    <mergeCell ref="AK33:AO33"/>
    <mergeCell ref="L34:O34"/>
    <mergeCell ref="W34:AE34"/>
    <mergeCell ref="AK34:AO34"/>
    <mergeCell ref="L35:O35"/>
    <mergeCell ref="W35:AE35"/>
    <mergeCell ref="AK35:AO35"/>
    <mergeCell ref="X37:AB37"/>
    <mergeCell ref="AK37:AO37"/>
    <mergeCell ref="C76:AP76"/>
    <mergeCell ref="L78:AO78"/>
    <mergeCell ref="AM82:AP82"/>
    <mergeCell ref="AS82:AT84"/>
    <mergeCell ref="AM83:AP83"/>
    <mergeCell ref="C85:G85"/>
    <mergeCell ref="I85:AF85"/>
    <mergeCell ref="AG85:AM85"/>
    <mergeCell ref="AN85:AP85"/>
    <mergeCell ref="AN88:AP88"/>
    <mergeCell ref="AG88:AM88"/>
    <mergeCell ref="D88:H88"/>
    <mergeCell ref="J88:AF88"/>
    <mergeCell ref="AN89:AP89"/>
    <mergeCell ref="AG89:AM89"/>
    <mergeCell ref="D89:H89"/>
    <mergeCell ref="J89:AF89"/>
    <mergeCell ref="AN90:AP90"/>
    <mergeCell ref="AG90:AM90"/>
    <mergeCell ref="D90:H90"/>
    <mergeCell ref="J90:AF90"/>
    <mergeCell ref="AN91:AP91"/>
    <mergeCell ref="AG91:AM91"/>
    <mergeCell ref="D91:H91"/>
    <mergeCell ref="J91:AF91"/>
    <mergeCell ref="AN92:AP92"/>
    <mergeCell ref="AG92:AM92"/>
    <mergeCell ref="D92:H92"/>
    <mergeCell ref="J92:AF92"/>
    <mergeCell ref="AN93:AP93"/>
    <mergeCell ref="AG93:AM93"/>
    <mergeCell ref="D93:H93"/>
    <mergeCell ref="J93:AF93"/>
    <mergeCell ref="AG96:AM96"/>
    <mergeCell ref="AN96:AP96"/>
    <mergeCell ref="D97:AB97"/>
    <mergeCell ref="AG97:AM97"/>
    <mergeCell ref="AN97:AP97"/>
    <mergeCell ref="D98:AB98"/>
    <mergeCell ref="AG98:AM98"/>
    <mergeCell ref="AN98:AP98"/>
    <mergeCell ref="D99:AB99"/>
    <mergeCell ref="AG99:AM99"/>
    <mergeCell ref="AN99:AP99"/>
    <mergeCell ref="AG87:AM87"/>
    <mergeCell ref="AN87:AP87"/>
    <mergeCell ref="AG95:AM95"/>
    <mergeCell ref="AN95:AP95"/>
    <mergeCell ref="AG101:AM101"/>
    <mergeCell ref="AN101:AP101"/>
    <mergeCell ref="AR2:BE2"/>
  </mergeCells>
  <dataValidations count="2">
    <dataValidation type="list" allowBlank="1" showInputMessage="1" showErrorMessage="1" error="Povoleny jsou hodnoty základní, snížená, zákl. přenesená, sníž. přenesená, nulová." sqref="AU96:AU100">
      <formula1>"základní, snížená, zákl. přenesená, sníž. přenesená, nulová"</formula1>
    </dataValidation>
    <dataValidation type="list" allowBlank="1" showInputMessage="1" showErrorMessage="1" error="Povoleny jsou hodnoty stavební čast, technologická čast, investiční čast." sqref="AT96:AT100">
      <formula1>"stavební čast, technologická čast, investiční čast"</formula1>
    </dataValidation>
  </dataValidations>
  <hyperlinks>
    <hyperlink ref="K1:S1" location="C2" display="1) Souhrnný list stavby"/>
    <hyperlink ref="W1:AF1" location="C87" display="2) Rekapitulace objektů"/>
    <hyperlink ref="A88" location="'01 - Stavební část'!C2" display="/"/>
    <hyperlink ref="A89" location="'02 - Ocelová konstrukce'!C2" display="/"/>
    <hyperlink ref="A90" location="'03 - Kanalizace a vsakova...'!C2" display="/"/>
    <hyperlink ref="A91" location="'05 - Elektročást'!C2" display="/"/>
    <hyperlink ref="A92" location="'06 - Vzduchotechnika'!C2" display="/"/>
    <hyperlink ref="A93" location="'07 - Zpevněné plochy'!C2" display="/"/>
  </hyperlinks>
  <pageMargins left="0.5833333" right="0.5833333" top="0.5" bottom="0.4666667" header="0" footer="0"/>
  <pageSetup paperSize="9" blackAndWhite="1" fitToHeight="100"/>
  <headerFooter>
    <oddFooter>&amp;CStrana &amp;P z &amp;N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>
      <pane activePane="bottomLeft" state="frozen" topLeftCell="A2" ySplit="1"/>
    </sheetView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11.17" customWidth="1"/>
    <col min="7" max="7" width="11.17" customWidth="1"/>
    <col min="8" max="8" width="12.5" customWidth="1"/>
    <col min="9" max="9" width="7" customWidth="1"/>
    <col min="10" max="10" width="5.17" customWidth="1"/>
    <col min="11" max="11" width="11.5" customWidth="1"/>
    <col min="12" max="12" width="12" customWidth="1"/>
    <col min="13" max="13" width="6" customWidth="1"/>
    <col min="14" max="14" width="6" customWidth="1"/>
    <col min="15" max="15" width="2" customWidth="1"/>
    <col min="16" max="16" width="12.5" customWidth="1"/>
    <col min="17" max="17" width="4.17" customWidth="1"/>
    <col min="18" max="18" width="1.67" customWidth="1"/>
    <col min="19" max="19" width="8.17" customWidth="1"/>
    <col min="20" max="20" width="29.67" hidden="1" customWidth="1"/>
    <col min="21" max="21" width="16.33" hidden="1" customWidth="1"/>
    <col min="22" max="22" width="12.33" hidden="1" customWidth="1"/>
    <col min="23" max="23" width="16.33" hidden="1" customWidth="1"/>
    <col min="24" max="24" width="12.17" hidden="1" customWidth="1"/>
    <col min="25" max="25" width="15" hidden="1" customWidth="1"/>
    <col min="26" max="26" width="11" hidden="1" customWidth="1"/>
    <col min="27" max="27" width="15" hidden="1" customWidth="1"/>
    <col min="28" max="28" width="16.33" hidden="1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1" ht="21.84" customHeight="1">
      <c r="A1" s="154"/>
      <c r="B1" s="14"/>
      <c r="C1" s="14"/>
      <c r="D1" s="15" t="s">
        <v>1</v>
      </c>
      <c r="E1" s="14"/>
      <c r="F1" s="16" t="s">
        <v>113</v>
      </c>
      <c r="G1" s="16"/>
      <c r="H1" s="155" t="s">
        <v>114</v>
      </c>
      <c r="I1" s="155"/>
      <c r="J1" s="155"/>
      <c r="K1" s="155"/>
      <c r="L1" s="16" t="s">
        <v>115</v>
      </c>
      <c r="M1" s="14"/>
      <c r="N1" s="14"/>
      <c r="O1" s="15" t="s">
        <v>116</v>
      </c>
      <c r="P1" s="14"/>
      <c r="Q1" s="14"/>
      <c r="R1" s="14"/>
      <c r="S1" s="16" t="s">
        <v>117</v>
      </c>
      <c r="T1" s="16"/>
      <c r="U1" s="154"/>
      <c r="V1" s="154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</row>
    <row r="2" ht="36.96" customHeight="1">
      <c r="C2" s="20" t="s">
        <v>7</v>
      </c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S2" s="22" t="s">
        <v>8</v>
      </c>
      <c r="AT2" s="23" t="s">
        <v>88</v>
      </c>
    </row>
    <row r="3" ht="6.96" customHeight="1">
      <c r="B3" s="24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6"/>
      <c r="AT3" s="23" t="s">
        <v>118</v>
      </c>
    </row>
    <row r="4" ht="36.96" customHeight="1">
      <c r="B4" s="27"/>
      <c r="C4" s="28" t="s">
        <v>119</v>
      </c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30"/>
      <c r="T4" s="21" t="s">
        <v>13</v>
      </c>
      <c r="AT4" s="23" t="s">
        <v>6</v>
      </c>
    </row>
    <row r="5" ht="6.96" customHeight="1">
      <c r="B5" s="27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0"/>
    </row>
    <row r="6" ht="25.44" customHeight="1">
      <c r="B6" s="27"/>
      <c r="C6" s="32"/>
      <c r="D6" s="39" t="s">
        <v>19</v>
      </c>
      <c r="E6" s="32"/>
      <c r="F6" s="156" t="str">
        <f>'Rekapitulace stavby'!K6</f>
        <v>Rekonstrukce skladu cibule, k.ú. Bartošovice, p.č. 2348/1 a 2349/1</v>
      </c>
      <c r="G6" s="39"/>
      <c r="H6" s="39"/>
      <c r="I6" s="39"/>
      <c r="J6" s="39"/>
      <c r="K6" s="39"/>
      <c r="L6" s="39"/>
      <c r="M6" s="39"/>
      <c r="N6" s="39"/>
      <c r="O6" s="39"/>
      <c r="P6" s="39"/>
      <c r="Q6" s="32"/>
      <c r="R6" s="30"/>
    </row>
    <row r="7" s="1" customFormat="1" ht="32.88" customHeight="1">
      <c r="B7" s="47"/>
      <c r="C7" s="48"/>
      <c r="D7" s="36" t="s">
        <v>120</v>
      </c>
      <c r="E7" s="48"/>
      <c r="F7" s="37" t="s">
        <v>121</v>
      </c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9"/>
    </row>
    <row r="8" s="1" customFormat="1" ht="14.4" customHeight="1">
      <c r="B8" s="47"/>
      <c r="C8" s="48"/>
      <c r="D8" s="39" t="s">
        <v>21</v>
      </c>
      <c r="E8" s="48"/>
      <c r="F8" s="34" t="s">
        <v>22</v>
      </c>
      <c r="G8" s="48"/>
      <c r="H8" s="48"/>
      <c r="I8" s="48"/>
      <c r="J8" s="48"/>
      <c r="K8" s="48"/>
      <c r="L8" s="48"/>
      <c r="M8" s="39" t="s">
        <v>23</v>
      </c>
      <c r="N8" s="48"/>
      <c r="O8" s="34" t="s">
        <v>22</v>
      </c>
      <c r="P8" s="48"/>
      <c r="Q8" s="48"/>
      <c r="R8" s="49"/>
    </row>
    <row r="9" s="1" customFormat="1" ht="14.4" customHeight="1">
      <c r="B9" s="47"/>
      <c r="C9" s="48"/>
      <c r="D9" s="39" t="s">
        <v>24</v>
      </c>
      <c r="E9" s="48"/>
      <c r="F9" s="34" t="s">
        <v>25</v>
      </c>
      <c r="G9" s="48"/>
      <c r="H9" s="48"/>
      <c r="I9" s="48"/>
      <c r="J9" s="48"/>
      <c r="K9" s="48"/>
      <c r="L9" s="48"/>
      <c r="M9" s="39" t="s">
        <v>26</v>
      </c>
      <c r="N9" s="48"/>
      <c r="O9" s="157" t="str">
        <f>'Rekapitulace stavby'!AN8</f>
        <v>17. 5. 2018</v>
      </c>
      <c r="P9" s="91"/>
      <c r="Q9" s="48"/>
      <c r="R9" s="49"/>
    </row>
    <row r="10" s="1" customFormat="1" ht="10.8" customHeight="1">
      <c r="B10" s="47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9"/>
    </row>
    <row r="11" s="1" customFormat="1" ht="14.4" customHeight="1">
      <c r="B11" s="47"/>
      <c r="C11" s="48"/>
      <c r="D11" s="39" t="s">
        <v>28</v>
      </c>
      <c r="E11" s="48"/>
      <c r="F11" s="48"/>
      <c r="G11" s="48"/>
      <c r="H11" s="48"/>
      <c r="I11" s="48"/>
      <c r="J11" s="48"/>
      <c r="K11" s="48"/>
      <c r="L11" s="48"/>
      <c r="M11" s="39" t="s">
        <v>29</v>
      </c>
      <c r="N11" s="48"/>
      <c r="O11" s="34" t="s">
        <v>22</v>
      </c>
      <c r="P11" s="34"/>
      <c r="Q11" s="48"/>
      <c r="R11" s="49"/>
    </row>
    <row r="12" s="1" customFormat="1" ht="18" customHeight="1">
      <c r="B12" s="47"/>
      <c r="C12" s="48"/>
      <c r="D12" s="48"/>
      <c r="E12" s="34" t="s">
        <v>30</v>
      </c>
      <c r="F12" s="48"/>
      <c r="G12" s="48"/>
      <c r="H12" s="48"/>
      <c r="I12" s="48"/>
      <c r="J12" s="48"/>
      <c r="K12" s="48"/>
      <c r="L12" s="48"/>
      <c r="M12" s="39" t="s">
        <v>31</v>
      </c>
      <c r="N12" s="48"/>
      <c r="O12" s="34" t="s">
        <v>22</v>
      </c>
      <c r="P12" s="34"/>
      <c r="Q12" s="48"/>
      <c r="R12" s="49"/>
    </row>
    <row r="13" s="1" customFormat="1" ht="6.96" customHeight="1">
      <c r="B13" s="47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9"/>
    </row>
    <row r="14" s="1" customFormat="1" ht="14.4" customHeight="1">
      <c r="B14" s="47"/>
      <c r="C14" s="48"/>
      <c r="D14" s="39" t="s">
        <v>32</v>
      </c>
      <c r="E14" s="48"/>
      <c r="F14" s="48"/>
      <c r="G14" s="48"/>
      <c r="H14" s="48"/>
      <c r="I14" s="48"/>
      <c r="J14" s="48"/>
      <c r="K14" s="48"/>
      <c r="L14" s="48"/>
      <c r="M14" s="39" t="s">
        <v>29</v>
      </c>
      <c r="N14" s="48"/>
      <c r="O14" s="40" t="str">
        <f>IF('Rekapitulace stavby'!AN13="","",'Rekapitulace stavby'!AN13)</f>
        <v>Vyplň údaj</v>
      </c>
      <c r="P14" s="34"/>
      <c r="Q14" s="48"/>
      <c r="R14" s="49"/>
    </row>
    <row r="15" s="1" customFormat="1" ht="18" customHeight="1">
      <c r="B15" s="47"/>
      <c r="C15" s="48"/>
      <c r="D15" s="48"/>
      <c r="E15" s="40" t="str">
        <f>IF('Rekapitulace stavby'!E14="","",'Rekapitulace stavby'!E14)</f>
        <v>Vyplň údaj</v>
      </c>
      <c r="F15" s="158"/>
      <c r="G15" s="158"/>
      <c r="H15" s="158"/>
      <c r="I15" s="158"/>
      <c r="J15" s="158"/>
      <c r="K15" s="158"/>
      <c r="L15" s="158"/>
      <c r="M15" s="39" t="s">
        <v>31</v>
      </c>
      <c r="N15" s="48"/>
      <c r="O15" s="40" t="str">
        <f>IF('Rekapitulace stavby'!AN14="","",'Rekapitulace stavby'!AN14)</f>
        <v>Vyplň údaj</v>
      </c>
      <c r="P15" s="34"/>
      <c r="Q15" s="48"/>
      <c r="R15" s="49"/>
    </row>
    <row r="16" s="1" customFormat="1" ht="6.96" customHeight="1">
      <c r="B16" s="47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9"/>
    </row>
    <row r="17" s="1" customFormat="1" ht="14.4" customHeight="1">
      <c r="B17" s="47"/>
      <c r="C17" s="48"/>
      <c r="D17" s="39" t="s">
        <v>34</v>
      </c>
      <c r="E17" s="48"/>
      <c r="F17" s="48"/>
      <c r="G17" s="48"/>
      <c r="H17" s="48"/>
      <c r="I17" s="48"/>
      <c r="J17" s="48"/>
      <c r="K17" s="48"/>
      <c r="L17" s="48"/>
      <c r="M17" s="39" t="s">
        <v>29</v>
      </c>
      <c r="N17" s="48"/>
      <c r="O17" s="34" t="s">
        <v>35</v>
      </c>
      <c r="P17" s="34"/>
      <c r="Q17" s="48"/>
      <c r="R17" s="49"/>
    </row>
    <row r="18" s="1" customFormat="1" ht="18" customHeight="1">
      <c r="B18" s="47"/>
      <c r="C18" s="48"/>
      <c r="D18" s="48"/>
      <c r="E18" s="34" t="s">
        <v>36</v>
      </c>
      <c r="F18" s="48"/>
      <c r="G18" s="48"/>
      <c r="H18" s="48"/>
      <c r="I18" s="48"/>
      <c r="J18" s="48"/>
      <c r="K18" s="48"/>
      <c r="L18" s="48"/>
      <c r="M18" s="39" t="s">
        <v>31</v>
      </c>
      <c r="N18" s="48"/>
      <c r="O18" s="34" t="s">
        <v>22</v>
      </c>
      <c r="P18" s="34"/>
      <c r="Q18" s="48"/>
      <c r="R18" s="49"/>
    </row>
    <row r="19" s="1" customFormat="1" ht="6.96" customHeight="1">
      <c r="B19" s="47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9"/>
    </row>
    <row r="20" s="1" customFormat="1" ht="14.4" customHeight="1">
      <c r="B20" s="47"/>
      <c r="C20" s="48"/>
      <c r="D20" s="39" t="s">
        <v>39</v>
      </c>
      <c r="E20" s="48"/>
      <c r="F20" s="48"/>
      <c r="G20" s="48"/>
      <c r="H20" s="48"/>
      <c r="I20" s="48"/>
      <c r="J20" s="48"/>
      <c r="K20" s="48"/>
      <c r="L20" s="48"/>
      <c r="M20" s="39" t="s">
        <v>29</v>
      </c>
      <c r="N20" s="48"/>
      <c r="O20" s="34" t="str">
        <f>IF('Rekapitulace stavby'!AN19="","",'Rekapitulace stavby'!AN19)</f>
        <v/>
      </c>
      <c r="P20" s="34"/>
      <c r="Q20" s="48"/>
      <c r="R20" s="49"/>
    </row>
    <row r="21" s="1" customFormat="1" ht="18" customHeight="1">
      <c r="B21" s="47"/>
      <c r="C21" s="48"/>
      <c r="D21" s="48"/>
      <c r="E21" s="34" t="str">
        <f>IF('Rekapitulace stavby'!E20="","",'Rekapitulace stavby'!E20)</f>
        <v xml:space="preserve"> </v>
      </c>
      <c r="F21" s="48"/>
      <c r="G21" s="48"/>
      <c r="H21" s="48"/>
      <c r="I21" s="48"/>
      <c r="J21" s="48"/>
      <c r="K21" s="48"/>
      <c r="L21" s="48"/>
      <c r="M21" s="39" t="s">
        <v>31</v>
      </c>
      <c r="N21" s="48"/>
      <c r="O21" s="34" t="str">
        <f>IF('Rekapitulace stavby'!AN20="","",'Rekapitulace stavby'!AN20)</f>
        <v/>
      </c>
      <c r="P21" s="34"/>
      <c r="Q21" s="48"/>
      <c r="R21" s="49"/>
    </row>
    <row r="22" s="1" customFormat="1" ht="6.96" customHeight="1">
      <c r="B22" s="47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9"/>
    </row>
    <row r="23" s="1" customFormat="1" ht="14.4" customHeight="1">
      <c r="B23" s="47"/>
      <c r="C23" s="48"/>
      <c r="D23" s="39" t="s">
        <v>40</v>
      </c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9"/>
    </row>
    <row r="24" s="1" customFormat="1" ht="16.5" customHeight="1">
      <c r="B24" s="47"/>
      <c r="C24" s="48"/>
      <c r="D24" s="48"/>
      <c r="E24" s="43" t="s">
        <v>22</v>
      </c>
      <c r="F24" s="43"/>
      <c r="G24" s="43"/>
      <c r="H24" s="43"/>
      <c r="I24" s="43"/>
      <c r="J24" s="43"/>
      <c r="K24" s="43"/>
      <c r="L24" s="43"/>
      <c r="M24" s="48"/>
      <c r="N24" s="48"/>
      <c r="O24" s="48"/>
      <c r="P24" s="48"/>
      <c r="Q24" s="48"/>
      <c r="R24" s="49"/>
    </row>
    <row r="25" s="1" customFormat="1" ht="6.96" customHeight="1">
      <c r="B25" s="47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9"/>
    </row>
    <row r="26" s="1" customFormat="1" ht="6.96" customHeight="1">
      <c r="B26" s="47"/>
      <c r="C26" s="4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48"/>
      <c r="R26" s="49"/>
    </row>
    <row r="27" s="1" customFormat="1" ht="14.4" customHeight="1">
      <c r="B27" s="47"/>
      <c r="C27" s="48"/>
      <c r="D27" s="159" t="s">
        <v>122</v>
      </c>
      <c r="E27" s="48"/>
      <c r="F27" s="48"/>
      <c r="G27" s="48"/>
      <c r="H27" s="48"/>
      <c r="I27" s="48"/>
      <c r="J27" s="48"/>
      <c r="K27" s="48"/>
      <c r="L27" s="48"/>
      <c r="M27" s="46">
        <f>N88</f>
        <v>0</v>
      </c>
      <c r="N27" s="46"/>
      <c r="O27" s="46"/>
      <c r="P27" s="46"/>
      <c r="Q27" s="48"/>
      <c r="R27" s="49"/>
    </row>
    <row r="28" s="1" customFormat="1" ht="14.4" customHeight="1">
      <c r="B28" s="47"/>
      <c r="C28" s="48"/>
      <c r="D28" s="45" t="s">
        <v>107</v>
      </c>
      <c r="E28" s="48"/>
      <c r="F28" s="48"/>
      <c r="G28" s="48"/>
      <c r="H28" s="48"/>
      <c r="I28" s="48"/>
      <c r="J28" s="48"/>
      <c r="K28" s="48"/>
      <c r="L28" s="48"/>
      <c r="M28" s="46">
        <f>N108</f>
        <v>0</v>
      </c>
      <c r="N28" s="46"/>
      <c r="O28" s="46"/>
      <c r="P28" s="46"/>
      <c r="Q28" s="48"/>
      <c r="R28" s="49"/>
    </row>
    <row r="29" s="1" customFormat="1" ht="6.96" customHeight="1">
      <c r="B29" s="47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9"/>
    </row>
    <row r="30" s="1" customFormat="1" ht="25.44" customHeight="1">
      <c r="B30" s="47"/>
      <c r="C30" s="48"/>
      <c r="D30" s="160" t="s">
        <v>43</v>
      </c>
      <c r="E30" s="48"/>
      <c r="F30" s="48"/>
      <c r="G30" s="48"/>
      <c r="H30" s="48"/>
      <c r="I30" s="48"/>
      <c r="J30" s="48"/>
      <c r="K30" s="48"/>
      <c r="L30" s="48"/>
      <c r="M30" s="161">
        <f>ROUND(M27+M28,0)</f>
        <v>0</v>
      </c>
      <c r="N30" s="48"/>
      <c r="O30" s="48"/>
      <c r="P30" s="48"/>
      <c r="Q30" s="48"/>
      <c r="R30" s="49"/>
    </row>
    <row r="31" s="1" customFormat="1" ht="6.96" customHeight="1">
      <c r="B31" s="47"/>
      <c r="C31" s="4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48"/>
      <c r="R31" s="49"/>
    </row>
    <row r="32" s="1" customFormat="1" ht="14.4" customHeight="1">
      <c r="B32" s="47"/>
      <c r="C32" s="48"/>
      <c r="D32" s="55" t="s">
        <v>44</v>
      </c>
      <c r="E32" s="55" t="s">
        <v>45</v>
      </c>
      <c r="F32" s="56">
        <v>0.20999999999999999</v>
      </c>
      <c r="G32" s="162" t="s">
        <v>46</v>
      </c>
      <c r="H32" s="163">
        <f>(SUM(BE108:BE115)+SUM(BE133:BE446))</f>
        <v>0</v>
      </c>
      <c r="I32" s="48"/>
      <c r="J32" s="48"/>
      <c r="K32" s="48"/>
      <c r="L32" s="48"/>
      <c r="M32" s="163">
        <f>ROUND((SUM(BE108:BE115)+SUM(BE133:BE446)), 0)*F32</f>
        <v>0</v>
      </c>
      <c r="N32" s="48"/>
      <c r="O32" s="48"/>
      <c r="P32" s="48"/>
      <c r="Q32" s="48"/>
      <c r="R32" s="49"/>
    </row>
    <row r="33" s="1" customFormat="1" ht="14.4" customHeight="1">
      <c r="B33" s="47"/>
      <c r="C33" s="48"/>
      <c r="D33" s="48"/>
      <c r="E33" s="55" t="s">
        <v>47</v>
      </c>
      <c r="F33" s="56">
        <v>0.14999999999999999</v>
      </c>
      <c r="G33" s="162" t="s">
        <v>46</v>
      </c>
      <c r="H33" s="163">
        <f>(SUM(BF108:BF115)+SUM(BF133:BF446))</f>
        <v>0</v>
      </c>
      <c r="I33" s="48"/>
      <c r="J33" s="48"/>
      <c r="K33" s="48"/>
      <c r="L33" s="48"/>
      <c r="M33" s="163">
        <f>ROUND((SUM(BF108:BF115)+SUM(BF133:BF446)), 0)*F33</f>
        <v>0</v>
      </c>
      <c r="N33" s="48"/>
      <c r="O33" s="48"/>
      <c r="P33" s="48"/>
      <c r="Q33" s="48"/>
      <c r="R33" s="49"/>
    </row>
    <row r="34" hidden="1" s="1" customFormat="1" ht="14.4" customHeight="1">
      <c r="B34" s="47"/>
      <c r="C34" s="48"/>
      <c r="D34" s="48"/>
      <c r="E34" s="55" t="s">
        <v>48</v>
      </c>
      <c r="F34" s="56">
        <v>0.20999999999999999</v>
      </c>
      <c r="G34" s="162" t="s">
        <v>46</v>
      </c>
      <c r="H34" s="163">
        <f>(SUM(BG108:BG115)+SUM(BG133:BG446))</f>
        <v>0</v>
      </c>
      <c r="I34" s="48"/>
      <c r="J34" s="48"/>
      <c r="K34" s="48"/>
      <c r="L34" s="48"/>
      <c r="M34" s="163">
        <v>0</v>
      </c>
      <c r="N34" s="48"/>
      <c r="O34" s="48"/>
      <c r="P34" s="48"/>
      <c r="Q34" s="48"/>
      <c r="R34" s="49"/>
    </row>
    <row r="35" hidden="1" s="1" customFormat="1" ht="14.4" customHeight="1">
      <c r="B35" s="47"/>
      <c r="C35" s="48"/>
      <c r="D35" s="48"/>
      <c r="E35" s="55" t="s">
        <v>49</v>
      </c>
      <c r="F35" s="56">
        <v>0.14999999999999999</v>
      </c>
      <c r="G35" s="162" t="s">
        <v>46</v>
      </c>
      <c r="H35" s="163">
        <f>(SUM(BH108:BH115)+SUM(BH133:BH446))</f>
        <v>0</v>
      </c>
      <c r="I35" s="48"/>
      <c r="J35" s="48"/>
      <c r="K35" s="48"/>
      <c r="L35" s="48"/>
      <c r="M35" s="163">
        <v>0</v>
      </c>
      <c r="N35" s="48"/>
      <c r="O35" s="48"/>
      <c r="P35" s="48"/>
      <c r="Q35" s="48"/>
      <c r="R35" s="49"/>
    </row>
    <row r="36" hidden="1" s="1" customFormat="1" ht="14.4" customHeight="1">
      <c r="B36" s="47"/>
      <c r="C36" s="48"/>
      <c r="D36" s="48"/>
      <c r="E36" s="55" t="s">
        <v>50</v>
      </c>
      <c r="F36" s="56">
        <v>0</v>
      </c>
      <c r="G36" s="162" t="s">
        <v>46</v>
      </c>
      <c r="H36" s="163">
        <f>(SUM(BI108:BI115)+SUM(BI133:BI446))</f>
        <v>0</v>
      </c>
      <c r="I36" s="48"/>
      <c r="J36" s="48"/>
      <c r="K36" s="48"/>
      <c r="L36" s="48"/>
      <c r="M36" s="163">
        <v>0</v>
      </c>
      <c r="N36" s="48"/>
      <c r="O36" s="48"/>
      <c r="P36" s="48"/>
      <c r="Q36" s="48"/>
      <c r="R36" s="49"/>
    </row>
    <row r="37" s="1" customFormat="1" ht="6.96" customHeight="1">
      <c r="B37" s="47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9"/>
    </row>
    <row r="38" s="1" customFormat="1" ht="25.44" customHeight="1">
      <c r="B38" s="47"/>
      <c r="C38" s="152"/>
      <c r="D38" s="164" t="s">
        <v>51</v>
      </c>
      <c r="E38" s="104"/>
      <c r="F38" s="104"/>
      <c r="G38" s="165" t="s">
        <v>52</v>
      </c>
      <c r="H38" s="166" t="s">
        <v>53</v>
      </c>
      <c r="I38" s="104"/>
      <c r="J38" s="104"/>
      <c r="K38" s="104"/>
      <c r="L38" s="167">
        <f>SUM(M30:M36)</f>
        <v>0</v>
      </c>
      <c r="M38" s="167"/>
      <c r="N38" s="167"/>
      <c r="O38" s="167"/>
      <c r="P38" s="168"/>
      <c r="Q38" s="152"/>
      <c r="R38" s="49"/>
    </row>
    <row r="39" s="1" customFormat="1" ht="14.4" customHeight="1">
      <c r="B39" s="47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9"/>
    </row>
    <row r="40" s="1" customFormat="1" ht="14.4" customHeight="1">
      <c r="B40" s="47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9"/>
    </row>
    <row r="41">
      <c r="B41" s="27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0"/>
    </row>
    <row r="42">
      <c r="B42" s="27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0"/>
    </row>
    <row r="43">
      <c r="B43" s="27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0"/>
    </row>
    <row r="44">
      <c r="B44" s="27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0"/>
    </row>
    <row r="45">
      <c r="B45" s="27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0"/>
    </row>
    <row r="46">
      <c r="B46" s="27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0"/>
    </row>
    <row r="47">
      <c r="B47" s="27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0"/>
    </row>
    <row r="48">
      <c r="B48" s="27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0"/>
    </row>
    <row r="49">
      <c r="B49" s="27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0"/>
    </row>
    <row r="50" s="1" customFormat="1">
      <c r="B50" s="47"/>
      <c r="C50" s="48"/>
      <c r="D50" s="67" t="s">
        <v>54</v>
      </c>
      <c r="E50" s="68"/>
      <c r="F50" s="68"/>
      <c r="G50" s="68"/>
      <c r="H50" s="69"/>
      <c r="I50" s="48"/>
      <c r="J50" s="67" t="s">
        <v>55</v>
      </c>
      <c r="K50" s="68"/>
      <c r="L50" s="68"/>
      <c r="M50" s="68"/>
      <c r="N50" s="68"/>
      <c r="O50" s="68"/>
      <c r="P50" s="69"/>
      <c r="Q50" s="48"/>
      <c r="R50" s="49"/>
    </row>
    <row r="51">
      <c r="B51" s="27"/>
      <c r="C51" s="32"/>
      <c r="D51" s="70"/>
      <c r="E51" s="32"/>
      <c r="F51" s="32"/>
      <c r="G51" s="32"/>
      <c r="H51" s="71"/>
      <c r="I51" s="32"/>
      <c r="J51" s="70"/>
      <c r="K51" s="32"/>
      <c r="L51" s="32"/>
      <c r="M51" s="32"/>
      <c r="N51" s="32"/>
      <c r="O51" s="32"/>
      <c r="P51" s="71"/>
      <c r="Q51" s="32"/>
      <c r="R51" s="30"/>
    </row>
    <row r="52">
      <c r="B52" s="27"/>
      <c r="C52" s="32"/>
      <c r="D52" s="70"/>
      <c r="E52" s="32"/>
      <c r="F52" s="32"/>
      <c r="G52" s="32"/>
      <c r="H52" s="71"/>
      <c r="I52" s="32"/>
      <c r="J52" s="70"/>
      <c r="K52" s="32"/>
      <c r="L52" s="32"/>
      <c r="M52" s="32"/>
      <c r="N52" s="32"/>
      <c r="O52" s="32"/>
      <c r="P52" s="71"/>
      <c r="Q52" s="32"/>
      <c r="R52" s="30"/>
    </row>
    <row r="53">
      <c r="B53" s="27"/>
      <c r="C53" s="32"/>
      <c r="D53" s="70"/>
      <c r="E53" s="32"/>
      <c r="F53" s="32"/>
      <c r="G53" s="32"/>
      <c r="H53" s="71"/>
      <c r="I53" s="32"/>
      <c r="J53" s="70"/>
      <c r="K53" s="32"/>
      <c r="L53" s="32"/>
      <c r="M53" s="32"/>
      <c r="N53" s="32"/>
      <c r="O53" s="32"/>
      <c r="P53" s="71"/>
      <c r="Q53" s="32"/>
      <c r="R53" s="30"/>
    </row>
    <row r="54">
      <c r="B54" s="27"/>
      <c r="C54" s="32"/>
      <c r="D54" s="70"/>
      <c r="E54" s="32"/>
      <c r="F54" s="32"/>
      <c r="G54" s="32"/>
      <c r="H54" s="71"/>
      <c r="I54" s="32"/>
      <c r="J54" s="70"/>
      <c r="K54" s="32"/>
      <c r="L54" s="32"/>
      <c r="M54" s="32"/>
      <c r="N54" s="32"/>
      <c r="O54" s="32"/>
      <c r="P54" s="71"/>
      <c r="Q54" s="32"/>
      <c r="R54" s="30"/>
    </row>
    <row r="55">
      <c r="B55" s="27"/>
      <c r="C55" s="32"/>
      <c r="D55" s="70"/>
      <c r="E55" s="32"/>
      <c r="F55" s="32"/>
      <c r="G55" s="32"/>
      <c r="H55" s="71"/>
      <c r="I55" s="32"/>
      <c r="J55" s="70"/>
      <c r="K55" s="32"/>
      <c r="L55" s="32"/>
      <c r="M55" s="32"/>
      <c r="N55" s="32"/>
      <c r="O55" s="32"/>
      <c r="P55" s="71"/>
      <c r="Q55" s="32"/>
      <c r="R55" s="30"/>
    </row>
    <row r="56">
      <c r="B56" s="27"/>
      <c r="C56" s="32"/>
      <c r="D56" s="70"/>
      <c r="E56" s="32"/>
      <c r="F56" s="32"/>
      <c r="G56" s="32"/>
      <c r="H56" s="71"/>
      <c r="I56" s="32"/>
      <c r="J56" s="70"/>
      <c r="K56" s="32"/>
      <c r="L56" s="32"/>
      <c r="M56" s="32"/>
      <c r="N56" s="32"/>
      <c r="O56" s="32"/>
      <c r="P56" s="71"/>
      <c r="Q56" s="32"/>
      <c r="R56" s="30"/>
    </row>
    <row r="57">
      <c r="B57" s="27"/>
      <c r="C57" s="32"/>
      <c r="D57" s="70"/>
      <c r="E57" s="32"/>
      <c r="F57" s="32"/>
      <c r="G57" s="32"/>
      <c r="H57" s="71"/>
      <c r="I57" s="32"/>
      <c r="J57" s="70"/>
      <c r="K57" s="32"/>
      <c r="L57" s="32"/>
      <c r="M57" s="32"/>
      <c r="N57" s="32"/>
      <c r="O57" s="32"/>
      <c r="P57" s="71"/>
      <c r="Q57" s="32"/>
      <c r="R57" s="30"/>
    </row>
    <row r="58">
      <c r="B58" s="27"/>
      <c r="C58" s="32"/>
      <c r="D58" s="70"/>
      <c r="E58" s="32"/>
      <c r="F58" s="32"/>
      <c r="G58" s="32"/>
      <c r="H58" s="71"/>
      <c r="I58" s="32"/>
      <c r="J58" s="70"/>
      <c r="K58" s="32"/>
      <c r="L58" s="32"/>
      <c r="M58" s="32"/>
      <c r="N58" s="32"/>
      <c r="O58" s="32"/>
      <c r="P58" s="71"/>
      <c r="Q58" s="32"/>
      <c r="R58" s="30"/>
    </row>
    <row r="59" s="1" customFormat="1">
      <c r="B59" s="47"/>
      <c r="C59" s="48"/>
      <c r="D59" s="72" t="s">
        <v>56</v>
      </c>
      <c r="E59" s="73"/>
      <c r="F59" s="73"/>
      <c r="G59" s="74" t="s">
        <v>57</v>
      </c>
      <c r="H59" s="75"/>
      <c r="I59" s="48"/>
      <c r="J59" s="72" t="s">
        <v>56</v>
      </c>
      <c r="K59" s="73"/>
      <c r="L59" s="73"/>
      <c r="M59" s="73"/>
      <c r="N59" s="74" t="s">
        <v>57</v>
      </c>
      <c r="O59" s="73"/>
      <c r="P59" s="75"/>
      <c r="Q59" s="48"/>
      <c r="R59" s="49"/>
    </row>
    <row r="60">
      <c r="B60" s="27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0"/>
    </row>
    <row r="61" s="1" customFormat="1">
      <c r="B61" s="47"/>
      <c r="C61" s="48"/>
      <c r="D61" s="67" t="s">
        <v>58</v>
      </c>
      <c r="E61" s="68"/>
      <c r="F61" s="68"/>
      <c r="G61" s="68"/>
      <c r="H61" s="69"/>
      <c r="I61" s="48"/>
      <c r="J61" s="67" t="s">
        <v>59</v>
      </c>
      <c r="K61" s="68"/>
      <c r="L61" s="68"/>
      <c r="M61" s="68"/>
      <c r="N61" s="68"/>
      <c r="O61" s="68"/>
      <c r="P61" s="69"/>
      <c r="Q61" s="48"/>
      <c r="R61" s="49"/>
    </row>
    <row r="62">
      <c r="B62" s="27"/>
      <c r="C62" s="32"/>
      <c r="D62" s="70"/>
      <c r="E62" s="32"/>
      <c r="F62" s="32"/>
      <c r="G62" s="32"/>
      <c r="H62" s="71"/>
      <c r="I62" s="32"/>
      <c r="J62" s="70"/>
      <c r="K62" s="32"/>
      <c r="L62" s="32"/>
      <c r="M62" s="32"/>
      <c r="N62" s="32"/>
      <c r="O62" s="32"/>
      <c r="P62" s="71"/>
      <c r="Q62" s="32"/>
      <c r="R62" s="30"/>
    </row>
    <row r="63">
      <c r="B63" s="27"/>
      <c r="C63" s="32"/>
      <c r="D63" s="70"/>
      <c r="E63" s="32"/>
      <c r="F63" s="32"/>
      <c r="G63" s="32"/>
      <c r="H63" s="71"/>
      <c r="I63" s="32"/>
      <c r="J63" s="70"/>
      <c r="K63" s="32"/>
      <c r="L63" s="32"/>
      <c r="M63" s="32"/>
      <c r="N63" s="32"/>
      <c r="O63" s="32"/>
      <c r="P63" s="71"/>
      <c r="Q63" s="32"/>
      <c r="R63" s="30"/>
    </row>
    <row r="64">
      <c r="B64" s="27"/>
      <c r="C64" s="32"/>
      <c r="D64" s="70"/>
      <c r="E64" s="32"/>
      <c r="F64" s="32"/>
      <c r="G64" s="32"/>
      <c r="H64" s="71"/>
      <c r="I64" s="32"/>
      <c r="J64" s="70"/>
      <c r="K64" s="32"/>
      <c r="L64" s="32"/>
      <c r="M64" s="32"/>
      <c r="N64" s="32"/>
      <c r="O64" s="32"/>
      <c r="P64" s="71"/>
      <c r="Q64" s="32"/>
      <c r="R64" s="30"/>
    </row>
    <row r="65">
      <c r="B65" s="27"/>
      <c r="C65" s="32"/>
      <c r="D65" s="70"/>
      <c r="E65" s="32"/>
      <c r="F65" s="32"/>
      <c r="G65" s="32"/>
      <c r="H65" s="71"/>
      <c r="I65" s="32"/>
      <c r="J65" s="70"/>
      <c r="K65" s="32"/>
      <c r="L65" s="32"/>
      <c r="M65" s="32"/>
      <c r="N65" s="32"/>
      <c r="O65" s="32"/>
      <c r="P65" s="71"/>
      <c r="Q65" s="32"/>
      <c r="R65" s="30"/>
    </row>
    <row r="66">
      <c r="B66" s="27"/>
      <c r="C66" s="32"/>
      <c r="D66" s="70"/>
      <c r="E66" s="32"/>
      <c r="F66" s="32"/>
      <c r="G66" s="32"/>
      <c r="H66" s="71"/>
      <c r="I66" s="32"/>
      <c r="J66" s="70"/>
      <c r="K66" s="32"/>
      <c r="L66" s="32"/>
      <c r="M66" s="32"/>
      <c r="N66" s="32"/>
      <c r="O66" s="32"/>
      <c r="P66" s="71"/>
      <c r="Q66" s="32"/>
      <c r="R66" s="30"/>
    </row>
    <row r="67">
      <c r="B67" s="27"/>
      <c r="C67" s="32"/>
      <c r="D67" s="70"/>
      <c r="E67" s="32"/>
      <c r="F67" s="32"/>
      <c r="G67" s="32"/>
      <c r="H67" s="71"/>
      <c r="I67" s="32"/>
      <c r="J67" s="70"/>
      <c r="K67" s="32"/>
      <c r="L67" s="32"/>
      <c r="M67" s="32"/>
      <c r="N67" s="32"/>
      <c r="O67" s="32"/>
      <c r="P67" s="71"/>
      <c r="Q67" s="32"/>
      <c r="R67" s="30"/>
    </row>
    <row r="68">
      <c r="B68" s="27"/>
      <c r="C68" s="32"/>
      <c r="D68" s="70"/>
      <c r="E68" s="32"/>
      <c r="F68" s="32"/>
      <c r="G68" s="32"/>
      <c r="H68" s="71"/>
      <c r="I68" s="32"/>
      <c r="J68" s="70"/>
      <c r="K68" s="32"/>
      <c r="L68" s="32"/>
      <c r="M68" s="32"/>
      <c r="N68" s="32"/>
      <c r="O68" s="32"/>
      <c r="P68" s="71"/>
      <c r="Q68" s="32"/>
      <c r="R68" s="30"/>
    </row>
    <row r="69">
      <c r="B69" s="27"/>
      <c r="C69" s="32"/>
      <c r="D69" s="70"/>
      <c r="E69" s="32"/>
      <c r="F69" s="32"/>
      <c r="G69" s="32"/>
      <c r="H69" s="71"/>
      <c r="I69" s="32"/>
      <c r="J69" s="70"/>
      <c r="K69" s="32"/>
      <c r="L69" s="32"/>
      <c r="M69" s="32"/>
      <c r="N69" s="32"/>
      <c r="O69" s="32"/>
      <c r="P69" s="71"/>
      <c r="Q69" s="32"/>
      <c r="R69" s="30"/>
    </row>
    <row r="70" s="1" customFormat="1">
      <c r="B70" s="47"/>
      <c r="C70" s="48"/>
      <c r="D70" s="72" t="s">
        <v>56</v>
      </c>
      <c r="E70" s="73"/>
      <c r="F70" s="73"/>
      <c r="G70" s="74" t="s">
        <v>57</v>
      </c>
      <c r="H70" s="75"/>
      <c r="I70" s="48"/>
      <c r="J70" s="72" t="s">
        <v>56</v>
      </c>
      <c r="K70" s="73"/>
      <c r="L70" s="73"/>
      <c r="M70" s="73"/>
      <c r="N70" s="74" t="s">
        <v>57</v>
      </c>
      <c r="O70" s="73"/>
      <c r="P70" s="75"/>
      <c r="Q70" s="48"/>
      <c r="R70" s="49"/>
    </row>
    <row r="71" s="1" customFormat="1" ht="14.4" customHeight="1">
      <c r="B71" s="76"/>
      <c r="C71" s="77"/>
      <c r="D71" s="77"/>
      <c r="E71" s="77"/>
      <c r="F71" s="77"/>
      <c r="G71" s="77"/>
      <c r="H71" s="77"/>
      <c r="I71" s="77"/>
      <c r="J71" s="77"/>
      <c r="K71" s="77"/>
      <c r="L71" s="77"/>
      <c r="M71" s="77"/>
      <c r="N71" s="77"/>
      <c r="O71" s="77"/>
      <c r="P71" s="77"/>
      <c r="Q71" s="77"/>
      <c r="R71" s="78"/>
    </row>
    <row r="75" s="1" customFormat="1" ht="6.96" customHeight="1">
      <c r="B75" s="169"/>
      <c r="C75" s="170"/>
      <c r="D75" s="170"/>
      <c r="E75" s="170"/>
      <c r="F75" s="170"/>
      <c r="G75" s="170"/>
      <c r="H75" s="170"/>
      <c r="I75" s="170"/>
      <c r="J75" s="170"/>
      <c r="K75" s="170"/>
      <c r="L75" s="170"/>
      <c r="M75" s="170"/>
      <c r="N75" s="170"/>
      <c r="O75" s="170"/>
      <c r="P75" s="170"/>
      <c r="Q75" s="170"/>
      <c r="R75" s="171"/>
    </row>
    <row r="76" s="1" customFormat="1" ht="36.96" customHeight="1">
      <c r="B76" s="47"/>
      <c r="C76" s="28" t="s">
        <v>123</v>
      </c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49"/>
      <c r="T76" s="172"/>
      <c r="U76" s="172"/>
    </row>
    <row r="77" s="1" customFormat="1" ht="6.96" customHeight="1"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9"/>
      <c r="T77" s="172"/>
      <c r="U77" s="172"/>
    </row>
    <row r="78" s="1" customFormat="1" ht="30" customHeight="1">
      <c r="B78" s="47"/>
      <c r="C78" s="39" t="s">
        <v>19</v>
      </c>
      <c r="D78" s="48"/>
      <c r="E78" s="48"/>
      <c r="F78" s="156" t="str">
        <f>F6</f>
        <v>Rekonstrukce skladu cibule, k.ú. Bartošovice, p.č. 2348/1 a 2349/1</v>
      </c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48"/>
      <c r="R78" s="49"/>
      <c r="T78" s="172"/>
      <c r="U78" s="172"/>
    </row>
    <row r="79" s="1" customFormat="1" ht="36.96" customHeight="1">
      <c r="B79" s="47"/>
      <c r="C79" s="86" t="s">
        <v>120</v>
      </c>
      <c r="D79" s="48"/>
      <c r="E79" s="48"/>
      <c r="F79" s="88" t="str">
        <f>F7</f>
        <v>01 - Stavební část</v>
      </c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9"/>
      <c r="T79" s="172"/>
      <c r="U79" s="172"/>
    </row>
    <row r="80" s="1" customFormat="1" ht="6.96" customHeight="1">
      <c r="B80" s="47"/>
      <c r="C80" s="48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9"/>
      <c r="T80" s="172"/>
      <c r="U80" s="172"/>
    </row>
    <row r="81" s="1" customFormat="1" ht="18" customHeight="1">
      <c r="B81" s="47"/>
      <c r="C81" s="39" t="s">
        <v>24</v>
      </c>
      <c r="D81" s="48"/>
      <c r="E81" s="48"/>
      <c r="F81" s="34" t="str">
        <f>F9</f>
        <v xml:space="preserve"> </v>
      </c>
      <c r="G81" s="48"/>
      <c r="H81" s="48"/>
      <c r="I81" s="48"/>
      <c r="J81" s="48"/>
      <c r="K81" s="39" t="s">
        <v>26</v>
      </c>
      <c r="L81" s="48"/>
      <c r="M81" s="91" t="str">
        <f>IF(O9="","",O9)</f>
        <v>17. 5. 2018</v>
      </c>
      <c r="N81" s="91"/>
      <c r="O81" s="91"/>
      <c r="P81" s="91"/>
      <c r="Q81" s="48"/>
      <c r="R81" s="49"/>
      <c r="T81" s="172"/>
      <c r="U81" s="172"/>
    </row>
    <row r="82" s="1" customFormat="1" ht="6.96" customHeight="1">
      <c r="B82" s="47"/>
      <c r="C82" s="48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9"/>
      <c r="T82" s="172"/>
      <c r="U82" s="172"/>
    </row>
    <row r="83" s="1" customFormat="1">
      <c r="B83" s="47"/>
      <c r="C83" s="39" t="s">
        <v>28</v>
      </c>
      <c r="D83" s="48"/>
      <c r="E83" s="48"/>
      <c r="F83" s="34" t="str">
        <f>E12</f>
        <v>Ing. Petr Klečka</v>
      </c>
      <c r="G83" s="48"/>
      <c r="H83" s="48"/>
      <c r="I83" s="48"/>
      <c r="J83" s="48"/>
      <c r="K83" s="39" t="s">
        <v>34</v>
      </c>
      <c r="L83" s="48"/>
      <c r="M83" s="34" t="str">
        <f>E18</f>
        <v>PROJECT WORK,s.r.o.</v>
      </c>
      <c r="N83" s="34"/>
      <c r="O83" s="34"/>
      <c r="P83" s="34"/>
      <c r="Q83" s="34"/>
      <c r="R83" s="49"/>
      <c r="T83" s="172"/>
      <c r="U83" s="172"/>
    </row>
    <row r="84" s="1" customFormat="1" ht="14.4" customHeight="1">
      <c r="B84" s="47"/>
      <c r="C84" s="39" t="s">
        <v>32</v>
      </c>
      <c r="D84" s="48"/>
      <c r="E84" s="48"/>
      <c r="F84" s="34" t="str">
        <f>IF(E15="","",E15)</f>
        <v>Vyplň údaj</v>
      </c>
      <c r="G84" s="48"/>
      <c r="H84" s="48"/>
      <c r="I84" s="48"/>
      <c r="J84" s="48"/>
      <c r="K84" s="39" t="s">
        <v>39</v>
      </c>
      <c r="L84" s="48"/>
      <c r="M84" s="34" t="str">
        <f>E21</f>
        <v xml:space="preserve"> </v>
      </c>
      <c r="N84" s="34"/>
      <c r="O84" s="34"/>
      <c r="P84" s="34"/>
      <c r="Q84" s="34"/>
      <c r="R84" s="49"/>
      <c r="T84" s="172"/>
      <c r="U84" s="172"/>
    </row>
    <row r="85" s="1" customFormat="1" ht="10.32" customHeight="1">
      <c r="B85" s="47"/>
      <c r="C85" s="48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9"/>
      <c r="T85" s="172"/>
      <c r="U85" s="172"/>
    </row>
    <row r="86" s="1" customFormat="1" ht="29.28" customHeight="1">
      <c r="B86" s="47"/>
      <c r="C86" s="173" t="s">
        <v>124</v>
      </c>
      <c r="D86" s="152"/>
      <c r="E86" s="152"/>
      <c r="F86" s="152"/>
      <c r="G86" s="152"/>
      <c r="H86" s="152"/>
      <c r="I86" s="152"/>
      <c r="J86" s="152"/>
      <c r="K86" s="152"/>
      <c r="L86" s="152"/>
      <c r="M86" s="152"/>
      <c r="N86" s="173" t="s">
        <v>125</v>
      </c>
      <c r="O86" s="152"/>
      <c r="P86" s="152"/>
      <c r="Q86" s="152"/>
      <c r="R86" s="49"/>
      <c r="T86" s="172"/>
      <c r="U86" s="172"/>
    </row>
    <row r="87" s="1" customFormat="1" ht="10.32" customHeight="1">
      <c r="B87" s="47"/>
      <c r="C87" s="48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9"/>
      <c r="T87" s="172"/>
      <c r="U87" s="172"/>
    </row>
    <row r="88" s="1" customFormat="1" ht="29.28" customHeight="1">
      <c r="B88" s="47"/>
      <c r="C88" s="174" t="s">
        <v>126</v>
      </c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114">
        <f>N133</f>
        <v>0</v>
      </c>
      <c r="O88" s="175"/>
      <c r="P88" s="175"/>
      <c r="Q88" s="175"/>
      <c r="R88" s="49"/>
      <c r="T88" s="172"/>
      <c r="U88" s="172"/>
      <c r="AU88" s="23" t="s">
        <v>127</v>
      </c>
    </row>
    <row r="89" s="6" customFormat="1" ht="24.96" customHeight="1">
      <c r="B89" s="176"/>
      <c r="C89" s="177"/>
      <c r="D89" s="178" t="s">
        <v>128</v>
      </c>
      <c r="E89" s="177"/>
      <c r="F89" s="177"/>
      <c r="G89" s="177"/>
      <c r="H89" s="177"/>
      <c r="I89" s="177"/>
      <c r="J89" s="177"/>
      <c r="K89" s="177"/>
      <c r="L89" s="177"/>
      <c r="M89" s="177"/>
      <c r="N89" s="179">
        <f>N134</f>
        <v>0</v>
      </c>
      <c r="O89" s="177"/>
      <c r="P89" s="177"/>
      <c r="Q89" s="177"/>
      <c r="R89" s="180"/>
      <c r="T89" s="181"/>
      <c r="U89" s="181"/>
    </row>
    <row r="90" s="7" customFormat="1" ht="19.92" customHeight="1">
      <c r="B90" s="182"/>
      <c r="C90" s="183"/>
      <c r="D90" s="137" t="s">
        <v>129</v>
      </c>
      <c r="E90" s="183"/>
      <c r="F90" s="183"/>
      <c r="G90" s="183"/>
      <c r="H90" s="183"/>
      <c r="I90" s="183"/>
      <c r="J90" s="183"/>
      <c r="K90" s="183"/>
      <c r="L90" s="183"/>
      <c r="M90" s="183"/>
      <c r="N90" s="139">
        <f>N135</f>
        <v>0</v>
      </c>
      <c r="O90" s="183"/>
      <c r="P90" s="183"/>
      <c r="Q90" s="183"/>
      <c r="R90" s="184"/>
      <c r="T90" s="185"/>
      <c r="U90" s="185"/>
    </row>
    <row r="91" s="7" customFormat="1" ht="19.92" customHeight="1">
      <c r="B91" s="182"/>
      <c r="C91" s="183"/>
      <c r="D91" s="137" t="s">
        <v>130</v>
      </c>
      <c r="E91" s="183"/>
      <c r="F91" s="183"/>
      <c r="G91" s="183"/>
      <c r="H91" s="183"/>
      <c r="I91" s="183"/>
      <c r="J91" s="183"/>
      <c r="K91" s="183"/>
      <c r="L91" s="183"/>
      <c r="M91" s="183"/>
      <c r="N91" s="139">
        <f>N150</f>
        <v>0</v>
      </c>
      <c r="O91" s="183"/>
      <c r="P91" s="183"/>
      <c r="Q91" s="183"/>
      <c r="R91" s="184"/>
      <c r="T91" s="185"/>
      <c r="U91" s="185"/>
    </row>
    <row r="92" s="7" customFormat="1" ht="19.92" customHeight="1">
      <c r="B92" s="182"/>
      <c r="C92" s="183"/>
      <c r="D92" s="137" t="s">
        <v>131</v>
      </c>
      <c r="E92" s="183"/>
      <c r="F92" s="183"/>
      <c r="G92" s="183"/>
      <c r="H92" s="183"/>
      <c r="I92" s="183"/>
      <c r="J92" s="183"/>
      <c r="K92" s="183"/>
      <c r="L92" s="183"/>
      <c r="M92" s="183"/>
      <c r="N92" s="139">
        <f>N161</f>
        <v>0</v>
      </c>
      <c r="O92" s="183"/>
      <c r="P92" s="183"/>
      <c r="Q92" s="183"/>
      <c r="R92" s="184"/>
      <c r="T92" s="185"/>
      <c r="U92" s="185"/>
    </row>
    <row r="93" s="7" customFormat="1" ht="19.92" customHeight="1">
      <c r="B93" s="182"/>
      <c r="C93" s="183"/>
      <c r="D93" s="137" t="s">
        <v>132</v>
      </c>
      <c r="E93" s="183"/>
      <c r="F93" s="183"/>
      <c r="G93" s="183"/>
      <c r="H93" s="183"/>
      <c r="I93" s="183"/>
      <c r="J93" s="183"/>
      <c r="K93" s="183"/>
      <c r="L93" s="183"/>
      <c r="M93" s="183"/>
      <c r="N93" s="139">
        <f>N182</f>
        <v>0</v>
      </c>
      <c r="O93" s="183"/>
      <c r="P93" s="183"/>
      <c r="Q93" s="183"/>
      <c r="R93" s="184"/>
      <c r="T93" s="185"/>
      <c r="U93" s="185"/>
    </row>
    <row r="94" s="7" customFormat="1" ht="19.92" customHeight="1">
      <c r="B94" s="182"/>
      <c r="C94" s="183"/>
      <c r="D94" s="137" t="s">
        <v>133</v>
      </c>
      <c r="E94" s="183"/>
      <c r="F94" s="183"/>
      <c r="G94" s="183"/>
      <c r="H94" s="183"/>
      <c r="I94" s="183"/>
      <c r="J94" s="183"/>
      <c r="K94" s="183"/>
      <c r="L94" s="183"/>
      <c r="M94" s="183"/>
      <c r="N94" s="139">
        <f>N200</f>
        <v>0</v>
      </c>
      <c r="O94" s="183"/>
      <c r="P94" s="183"/>
      <c r="Q94" s="183"/>
      <c r="R94" s="184"/>
      <c r="T94" s="185"/>
      <c r="U94" s="185"/>
    </row>
    <row r="95" s="7" customFormat="1" ht="19.92" customHeight="1">
      <c r="B95" s="182"/>
      <c r="C95" s="183"/>
      <c r="D95" s="137" t="s">
        <v>134</v>
      </c>
      <c r="E95" s="183"/>
      <c r="F95" s="183"/>
      <c r="G95" s="183"/>
      <c r="H95" s="183"/>
      <c r="I95" s="183"/>
      <c r="J95" s="183"/>
      <c r="K95" s="183"/>
      <c r="L95" s="183"/>
      <c r="M95" s="183"/>
      <c r="N95" s="139">
        <f>N218</f>
        <v>0</v>
      </c>
      <c r="O95" s="183"/>
      <c r="P95" s="183"/>
      <c r="Q95" s="183"/>
      <c r="R95" s="184"/>
      <c r="T95" s="185"/>
      <c r="U95" s="185"/>
    </row>
    <row r="96" s="7" customFormat="1" ht="19.92" customHeight="1">
      <c r="B96" s="182"/>
      <c r="C96" s="183"/>
      <c r="D96" s="137" t="s">
        <v>135</v>
      </c>
      <c r="E96" s="183"/>
      <c r="F96" s="183"/>
      <c r="G96" s="183"/>
      <c r="H96" s="183"/>
      <c r="I96" s="183"/>
      <c r="J96" s="183"/>
      <c r="K96" s="183"/>
      <c r="L96" s="183"/>
      <c r="M96" s="183"/>
      <c r="N96" s="139">
        <f>N268</f>
        <v>0</v>
      </c>
      <c r="O96" s="183"/>
      <c r="P96" s="183"/>
      <c r="Q96" s="183"/>
      <c r="R96" s="184"/>
      <c r="T96" s="185"/>
      <c r="U96" s="185"/>
    </row>
    <row r="97" s="7" customFormat="1" ht="19.92" customHeight="1">
      <c r="B97" s="182"/>
      <c r="C97" s="183"/>
      <c r="D97" s="137" t="s">
        <v>136</v>
      </c>
      <c r="E97" s="183"/>
      <c r="F97" s="183"/>
      <c r="G97" s="183"/>
      <c r="H97" s="183"/>
      <c r="I97" s="183"/>
      <c r="J97" s="183"/>
      <c r="K97" s="183"/>
      <c r="L97" s="183"/>
      <c r="M97" s="183"/>
      <c r="N97" s="139">
        <f>N320</f>
        <v>0</v>
      </c>
      <c r="O97" s="183"/>
      <c r="P97" s="183"/>
      <c r="Q97" s="183"/>
      <c r="R97" s="184"/>
      <c r="T97" s="185"/>
      <c r="U97" s="185"/>
    </row>
    <row r="98" s="7" customFormat="1" ht="19.92" customHeight="1">
      <c r="B98" s="182"/>
      <c r="C98" s="183"/>
      <c r="D98" s="137" t="s">
        <v>137</v>
      </c>
      <c r="E98" s="183"/>
      <c r="F98" s="183"/>
      <c r="G98" s="183"/>
      <c r="H98" s="183"/>
      <c r="I98" s="183"/>
      <c r="J98" s="183"/>
      <c r="K98" s="183"/>
      <c r="L98" s="183"/>
      <c r="M98" s="183"/>
      <c r="N98" s="139">
        <f>N323</f>
        <v>0</v>
      </c>
      <c r="O98" s="183"/>
      <c r="P98" s="183"/>
      <c r="Q98" s="183"/>
      <c r="R98" s="184"/>
      <c r="T98" s="185"/>
      <c r="U98" s="185"/>
    </row>
    <row r="99" s="6" customFormat="1" ht="24.96" customHeight="1">
      <c r="B99" s="176"/>
      <c r="C99" s="177"/>
      <c r="D99" s="178" t="s">
        <v>138</v>
      </c>
      <c r="E99" s="177"/>
      <c r="F99" s="177"/>
      <c r="G99" s="177"/>
      <c r="H99" s="177"/>
      <c r="I99" s="177"/>
      <c r="J99" s="177"/>
      <c r="K99" s="177"/>
      <c r="L99" s="177"/>
      <c r="M99" s="177"/>
      <c r="N99" s="179">
        <f>N325</f>
        <v>0</v>
      </c>
      <c r="O99" s="177"/>
      <c r="P99" s="177"/>
      <c r="Q99" s="177"/>
      <c r="R99" s="180"/>
      <c r="T99" s="181"/>
      <c r="U99" s="181"/>
    </row>
    <row r="100" s="7" customFormat="1" ht="19.92" customHeight="1">
      <c r="B100" s="182"/>
      <c r="C100" s="183"/>
      <c r="D100" s="137" t="s">
        <v>139</v>
      </c>
      <c r="E100" s="183"/>
      <c r="F100" s="183"/>
      <c r="G100" s="183"/>
      <c r="H100" s="183"/>
      <c r="I100" s="183"/>
      <c r="J100" s="183"/>
      <c r="K100" s="183"/>
      <c r="L100" s="183"/>
      <c r="M100" s="183"/>
      <c r="N100" s="139">
        <f>N326</f>
        <v>0</v>
      </c>
      <c r="O100" s="183"/>
      <c r="P100" s="183"/>
      <c r="Q100" s="183"/>
      <c r="R100" s="184"/>
      <c r="T100" s="185"/>
      <c r="U100" s="185"/>
    </row>
    <row r="101" s="7" customFormat="1" ht="19.92" customHeight="1">
      <c r="B101" s="182"/>
      <c r="C101" s="183"/>
      <c r="D101" s="137" t="s">
        <v>140</v>
      </c>
      <c r="E101" s="183"/>
      <c r="F101" s="183"/>
      <c r="G101" s="183"/>
      <c r="H101" s="183"/>
      <c r="I101" s="183"/>
      <c r="J101" s="183"/>
      <c r="K101" s="183"/>
      <c r="L101" s="183"/>
      <c r="M101" s="183"/>
      <c r="N101" s="139">
        <f>N340</f>
        <v>0</v>
      </c>
      <c r="O101" s="183"/>
      <c r="P101" s="183"/>
      <c r="Q101" s="183"/>
      <c r="R101" s="184"/>
      <c r="T101" s="185"/>
      <c r="U101" s="185"/>
    </row>
    <row r="102" s="7" customFormat="1" ht="19.92" customHeight="1">
      <c r="B102" s="182"/>
      <c r="C102" s="183"/>
      <c r="D102" s="137" t="s">
        <v>141</v>
      </c>
      <c r="E102" s="183"/>
      <c r="F102" s="183"/>
      <c r="G102" s="183"/>
      <c r="H102" s="183"/>
      <c r="I102" s="183"/>
      <c r="J102" s="183"/>
      <c r="K102" s="183"/>
      <c r="L102" s="183"/>
      <c r="M102" s="183"/>
      <c r="N102" s="139">
        <f>N369</f>
        <v>0</v>
      </c>
      <c r="O102" s="183"/>
      <c r="P102" s="183"/>
      <c r="Q102" s="183"/>
      <c r="R102" s="184"/>
      <c r="T102" s="185"/>
      <c r="U102" s="185"/>
    </row>
    <row r="103" s="7" customFormat="1" ht="19.92" customHeight="1">
      <c r="B103" s="182"/>
      <c r="C103" s="183"/>
      <c r="D103" s="137" t="s">
        <v>142</v>
      </c>
      <c r="E103" s="183"/>
      <c r="F103" s="183"/>
      <c r="G103" s="183"/>
      <c r="H103" s="183"/>
      <c r="I103" s="183"/>
      <c r="J103" s="183"/>
      <c r="K103" s="183"/>
      <c r="L103" s="183"/>
      <c r="M103" s="183"/>
      <c r="N103" s="139">
        <f>N406</f>
        <v>0</v>
      </c>
      <c r="O103" s="183"/>
      <c r="P103" s="183"/>
      <c r="Q103" s="183"/>
      <c r="R103" s="184"/>
      <c r="T103" s="185"/>
      <c r="U103" s="185"/>
    </row>
    <row r="104" s="7" customFormat="1" ht="19.92" customHeight="1">
      <c r="B104" s="182"/>
      <c r="C104" s="183"/>
      <c r="D104" s="137" t="s">
        <v>143</v>
      </c>
      <c r="E104" s="183"/>
      <c r="F104" s="183"/>
      <c r="G104" s="183"/>
      <c r="H104" s="183"/>
      <c r="I104" s="183"/>
      <c r="J104" s="183"/>
      <c r="K104" s="183"/>
      <c r="L104" s="183"/>
      <c r="M104" s="183"/>
      <c r="N104" s="139">
        <f>N418</f>
        <v>0</v>
      </c>
      <c r="O104" s="183"/>
      <c r="P104" s="183"/>
      <c r="Q104" s="183"/>
      <c r="R104" s="184"/>
      <c r="T104" s="185"/>
      <c r="U104" s="185"/>
    </row>
    <row r="105" s="7" customFormat="1" ht="19.92" customHeight="1">
      <c r="B105" s="182"/>
      <c r="C105" s="183"/>
      <c r="D105" s="137" t="s">
        <v>144</v>
      </c>
      <c r="E105" s="183"/>
      <c r="F105" s="183"/>
      <c r="G105" s="183"/>
      <c r="H105" s="183"/>
      <c r="I105" s="183"/>
      <c r="J105" s="183"/>
      <c r="K105" s="183"/>
      <c r="L105" s="183"/>
      <c r="M105" s="183"/>
      <c r="N105" s="139">
        <f>N439</f>
        <v>0</v>
      </c>
      <c r="O105" s="183"/>
      <c r="P105" s="183"/>
      <c r="Q105" s="183"/>
      <c r="R105" s="184"/>
      <c r="T105" s="185"/>
      <c r="U105" s="185"/>
    </row>
    <row r="106" s="7" customFormat="1" ht="19.92" customHeight="1">
      <c r="B106" s="182"/>
      <c r="C106" s="183"/>
      <c r="D106" s="137" t="s">
        <v>145</v>
      </c>
      <c r="E106" s="183"/>
      <c r="F106" s="183"/>
      <c r="G106" s="183"/>
      <c r="H106" s="183"/>
      <c r="I106" s="183"/>
      <c r="J106" s="183"/>
      <c r="K106" s="183"/>
      <c r="L106" s="183"/>
      <c r="M106" s="183"/>
      <c r="N106" s="139">
        <f>N445</f>
        <v>0</v>
      </c>
      <c r="O106" s="183"/>
      <c r="P106" s="183"/>
      <c r="Q106" s="183"/>
      <c r="R106" s="184"/>
      <c r="T106" s="185"/>
      <c r="U106" s="185"/>
    </row>
    <row r="107" s="1" customFormat="1" ht="21.84" customHeight="1">
      <c r="B107" s="47"/>
      <c r="C107" s="48"/>
      <c r="D107" s="48"/>
      <c r="E107" s="48"/>
      <c r="F107" s="48"/>
      <c r="G107" s="48"/>
      <c r="H107" s="48"/>
      <c r="I107" s="48"/>
      <c r="J107" s="48"/>
      <c r="K107" s="48"/>
      <c r="L107" s="48"/>
      <c r="M107" s="48"/>
      <c r="N107" s="48"/>
      <c r="O107" s="48"/>
      <c r="P107" s="48"/>
      <c r="Q107" s="48"/>
      <c r="R107" s="49"/>
      <c r="T107" s="172"/>
      <c r="U107" s="172"/>
    </row>
    <row r="108" s="1" customFormat="1" ht="29.28" customHeight="1">
      <c r="B108" s="47"/>
      <c r="C108" s="174" t="s">
        <v>146</v>
      </c>
      <c r="D108" s="48"/>
      <c r="E108" s="48"/>
      <c r="F108" s="48"/>
      <c r="G108" s="48"/>
      <c r="H108" s="48"/>
      <c r="I108" s="48"/>
      <c r="J108" s="48"/>
      <c r="K108" s="48"/>
      <c r="L108" s="48"/>
      <c r="M108" s="48"/>
      <c r="N108" s="175">
        <f>ROUND(N109+N110+N111+N112+N113+N114,0)</f>
        <v>0</v>
      </c>
      <c r="O108" s="186"/>
      <c r="P108" s="186"/>
      <c r="Q108" s="186"/>
      <c r="R108" s="49"/>
      <c r="T108" s="187"/>
      <c r="U108" s="188" t="s">
        <v>44</v>
      </c>
    </row>
    <row r="109" s="1" customFormat="1" ht="18" customHeight="1">
      <c r="B109" s="47"/>
      <c r="C109" s="48"/>
      <c r="D109" s="144" t="s">
        <v>147</v>
      </c>
      <c r="E109" s="137"/>
      <c r="F109" s="137"/>
      <c r="G109" s="137"/>
      <c r="H109" s="137"/>
      <c r="I109" s="48"/>
      <c r="J109" s="48"/>
      <c r="K109" s="48"/>
      <c r="L109" s="48"/>
      <c r="M109" s="48"/>
      <c r="N109" s="138">
        <f>ROUND(N88*T109,0)</f>
        <v>0</v>
      </c>
      <c r="O109" s="139"/>
      <c r="P109" s="139"/>
      <c r="Q109" s="139"/>
      <c r="R109" s="49"/>
      <c r="S109" s="189"/>
      <c r="T109" s="190"/>
      <c r="U109" s="191" t="s">
        <v>45</v>
      </c>
      <c r="V109" s="189"/>
      <c r="W109" s="189"/>
      <c r="X109" s="189"/>
      <c r="Y109" s="189"/>
      <c r="Z109" s="189"/>
      <c r="AA109" s="189"/>
      <c r="AB109" s="189"/>
      <c r="AC109" s="189"/>
      <c r="AD109" s="189"/>
      <c r="AE109" s="189"/>
      <c r="AF109" s="189"/>
      <c r="AG109" s="189"/>
      <c r="AH109" s="189"/>
      <c r="AI109" s="189"/>
      <c r="AJ109" s="189"/>
      <c r="AK109" s="189"/>
      <c r="AL109" s="189"/>
      <c r="AM109" s="189"/>
      <c r="AN109" s="189"/>
      <c r="AO109" s="189"/>
      <c r="AP109" s="189"/>
      <c r="AQ109" s="189"/>
      <c r="AR109" s="189"/>
      <c r="AS109" s="189"/>
      <c r="AT109" s="189"/>
      <c r="AU109" s="189"/>
      <c r="AV109" s="189"/>
      <c r="AW109" s="189"/>
      <c r="AX109" s="189"/>
      <c r="AY109" s="192" t="s">
        <v>148</v>
      </c>
      <c r="AZ109" s="189"/>
      <c r="BA109" s="189"/>
      <c r="BB109" s="189"/>
      <c r="BC109" s="189"/>
      <c r="BD109" s="189"/>
      <c r="BE109" s="193">
        <f>IF(U109="základní",N109,0)</f>
        <v>0</v>
      </c>
      <c r="BF109" s="193">
        <f>IF(U109="snížená",N109,0)</f>
        <v>0</v>
      </c>
      <c r="BG109" s="193">
        <f>IF(U109="zákl. přenesená",N109,0)</f>
        <v>0</v>
      </c>
      <c r="BH109" s="193">
        <f>IF(U109="sníž. přenesená",N109,0)</f>
        <v>0</v>
      </c>
      <c r="BI109" s="193">
        <f>IF(U109="nulová",N109,0)</f>
        <v>0</v>
      </c>
      <c r="BJ109" s="192" t="s">
        <v>38</v>
      </c>
      <c r="BK109" s="189"/>
      <c r="BL109" s="189"/>
      <c r="BM109" s="189"/>
    </row>
    <row r="110" s="1" customFormat="1" ht="18" customHeight="1">
      <c r="B110" s="47"/>
      <c r="C110" s="48"/>
      <c r="D110" s="144" t="s">
        <v>149</v>
      </c>
      <c r="E110" s="137"/>
      <c r="F110" s="137"/>
      <c r="G110" s="137"/>
      <c r="H110" s="137"/>
      <c r="I110" s="48"/>
      <c r="J110" s="48"/>
      <c r="K110" s="48"/>
      <c r="L110" s="48"/>
      <c r="M110" s="48"/>
      <c r="N110" s="138">
        <f>ROUND(N88*T110,0)</f>
        <v>0</v>
      </c>
      <c r="O110" s="139"/>
      <c r="P110" s="139"/>
      <c r="Q110" s="139"/>
      <c r="R110" s="49"/>
      <c r="S110" s="189"/>
      <c r="T110" s="190"/>
      <c r="U110" s="191" t="s">
        <v>45</v>
      </c>
      <c r="V110" s="189"/>
      <c r="W110" s="189"/>
      <c r="X110" s="189"/>
      <c r="Y110" s="189"/>
      <c r="Z110" s="189"/>
      <c r="AA110" s="189"/>
      <c r="AB110" s="189"/>
      <c r="AC110" s="189"/>
      <c r="AD110" s="189"/>
      <c r="AE110" s="189"/>
      <c r="AF110" s="189"/>
      <c r="AG110" s="189"/>
      <c r="AH110" s="189"/>
      <c r="AI110" s="189"/>
      <c r="AJ110" s="189"/>
      <c r="AK110" s="189"/>
      <c r="AL110" s="189"/>
      <c r="AM110" s="189"/>
      <c r="AN110" s="189"/>
      <c r="AO110" s="189"/>
      <c r="AP110" s="189"/>
      <c r="AQ110" s="189"/>
      <c r="AR110" s="189"/>
      <c r="AS110" s="189"/>
      <c r="AT110" s="189"/>
      <c r="AU110" s="189"/>
      <c r="AV110" s="189"/>
      <c r="AW110" s="189"/>
      <c r="AX110" s="189"/>
      <c r="AY110" s="192" t="s">
        <v>148</v>
      </c>
      <c r="AZ110" s="189"/>
      <c r="BA110" s="189"/>
      <c r="BB110" s="189"/>
      <c r="BC110" s="189"/>
      <c r="BD110" s="189"/>
      <c r="BE110" s="193">
        <f>IF(U110="základní",N110,0)</f>
        <v>0</v>
      </c>
      <c r="BF110" s="193">
        <f>IF(U110="snížená",N110,0)</f>
        <v>0</v>
      </c>
      <c r="BG110" s="193">
        <f>IF(U110="zákl. přenesená",N110,0)</f>
        <v>0</v>
      </c>
      <c r="BH110" s="193">
        <f>IF(U110="sníž. přenesená",N110,0)</f>
        <v>0</v>
      </c>
      <c r="BI110" s="193">
        <f>IF(U110="nulová",N110,0)</f>
        <v>0</v>
      </c>
      <c r="BJ110" s="192" t="s">
        <v>38</v>
      </c>
      <c r="BK110" s="189"/>
      <c r="BL110" s="189"/>
      <c r="BM110" s="189"/>
    </row>
    <row r="111" s="1" customFormat="1" ht="18" customHeight="1">
      <c r="B111" s="47"/>
      <c r="C111" s="48"/>
      <c r="D111" s="144" t="s">
        <v>150</v>
      </c>
      <c r="E111" s="137"/>
      <c r="F111" s="137"/>
      <c r="G111" s="137"/>
      <c r="H111" s="137"/>
      <c r="I111" s="48"/>
      <c r="J111" s="48"/>
      <c r="K111" s="48"/>
      <c r="L111" s="48"/>
      <c r="M111" s="48"/>
      <c r="N111" s="138">
        <f>ROUND(N88*T111,0)</f>
        <v>0</v>
      </c>
      <c r="O111" s="139"/>
      <c r="P111" s="139"/>
      <c r="Q111" s="139"/>
      <c r="R111" s="49"/>
      <c r="S111" s="189"/>
      <c r="T111" s="190"/>
      <c r="U111" s="191" t="s">
        <v>45</v>
      </c>
      <c r="V111" s="189"/>
      <c r="W111" s="189"/>
      <c r="X111" s="189"/>
      <c r="Y111" s="189"/>
      <c r="Z111" s="189"/>
      <c r="AA111" s="189"/>
      <c r="AB111" s="189"/>
      <c r="AC111" s="189"/>
      <c r="AD111" s="189"/>
      <c r="AE111" s="189"/>
      <c r="AF111" s="189"/>
      <c r="AG111" s="189"/>
      <c r="AH111" s="189"/>
      <c r="AI111" s="189"/>
      <c r="AJ111" s="189"/>
      <c r="AK111" s="189"/>
      <c r="AL111" s="189"/>
      <c r="AM111" s="189"/>
      <c r="AN111" s="189"/>
      <c r="AO111" s="189"/>
      <c r="AP111" s="189"/>
      <c r="AQ111" s="189"/>
      <c r="AR111" s="189"/>
      <c r="AS111" s="189"/>
      <c r="AT111" s="189"/>
      <c r="AU111" s="189"/>
      <c r="AV111" s="189"/>
      <c r="AW111" s="189"/>
      <c r="AX111" s="189"/>
      <c r="AY111" s="192" t="s">
        <v>148</v>
      </c>
      <c r="AZ111" s="189"/>
      <c r="BA111" s="189"/>
      <c r="BB111" s="189"/>
      <c r="BC111" s="189"/>
      <c r="BD111" s="189"/>
      <c r="BE111" s="193">
        <f>IF(U111="základní",N111,0)</f>
        <v>0</v>
      </c>
      <c r="BF111" s="193">
        <f>IF(U111="snížená",N111,0)</f>
        <v>0</v>
      </c>
      <c r="BG111" s="193">
        <f>IF(U111="zákl. přenesená",N111,0)</f>
        <v>0</v>
      </c>
      <c r="BH111" s="193">
        <f>IF(U111="sníž. přenesená",N111,0)</f>
        <v>0</v>
      </c>
      <c r="BI111" s="193">
        <f>IF(U111="nulová",N111,0)</f>
        <v>0</v>
      </c>
      <c r="BJ111" s="192" t="s">
        <v>38</v>
      </c>
      <c r="BK111" s="189"/>
      <c r="BL111" s="189"/>
      <c r="BM111" s="189"/>
    </row>
    <row r="112" s="1" customFormat="1" ht="18" customHeight="1">
      <c r="B112" s="47"/>
      <c r="C112" s="48"/>
      <c r="D112" s="144" t="s">
        <v>151</v>
      </c>
      <c r="E112" s="137"/>
      <c r="F112" s="137"/>
      <c r="G112" s="137"/>
      <c r="H112" s="137"/>
      <c r="I112" s="48"/>
      <c r="J112" s="48"/>
      <c r="K112" s="48"/>
      <c r="L112" s="48"/>
      <c r="M112" s="48"/>
      <c r="N112" s="138">
        <f>ROUND(N88*T112,0)</f>
        <v>0</v>
      </c>
      <c r="O112" s="139"/>
      <c r="P112" s="139"/>
      <c r="Q112" s="139"/>
      <c r="R112" s="49"/>
      <c r="S112" s="189"/>
      <c r="T112" s="190"/>
      <c r="U112" s="191" t="s">
        <v>45</v>
      </c>
      <c r="V112" s="189"/>
      <c r="W112" s="189"/>
      <c r="X112" s="189"/>
      <c r="Y112" s="189"/>
      <c r="Z112" s="189"/>
      <c r="AA112" s="189"/>
      <c r="AB112" s="189"/>
      <c r="AC112" s="189"/>
      <c r="AD112" s="189"/>
      <c r="AE112" s="189"/>
      <c r="AF112" s="189"/>
      <c r="AG112" s="189"/>
      <c r="AH112" s="189"/>
      <c r="AI112" s="189"/>
      <c r="AJ112" s="189"/>
      <c r="AK112" s="189"/>
      <c r="AL112" s="189"/>
      <c r="AM112" s="189"/>
      <c r="AN112" s="189"/>
      <c r="AO112" s="189"/>
      <c r="AP112" s="189"/>
      <c r="AQ112" s="189"/>
      <c r="AR112" s="189"/>
      <c r="AS112" s="189"/>
      <c r="AT112" s="189"/>
      <c r="AU112" s="189"/>
      <c r="AV112" s="189"/>
      <c r="AW112" s="189"/>
      <c r="AX112" s="189"/>
      <c r="AY112" s="192" t="s">
        <v>148</v>
      </c>
      <c r="AZ112" s="189"/>
      <c r="BA112" s="189"/>
      <c r="BB112" s="189"/>
      <c r="BC112" s="189"/>
      <c r="BD112" s="189"/>
      <c r="BE112" s="193">
        <f>IF(U112="základní",N112,0)</f>
        <v>0</v>
      </c>
      <c r="BF112" s="193">
        <f>IF(U112="snížená",N112,0)</f>
        <v>0</v>
      </c>
      <c r="BG112" s="193">
        <f>IF(U112="zákl. přenesená",N112,0)</f>
        <v>0</v>
      </c>
      <c r="BH112" s="193">
        <f>IF(U112="sníž. přenesená",N112,0)</f>
        <v>0</v>
      </c>
      <c r="BI112" s="193">
        <f>IF(U112="nulová",N112,0)</f>
        <v>0</v>
      </c>
      <c r="BJ112" s="192" t="s">
        <v>38</v>
      </c>
      <c r="BK112" s="189"/>
      <c r="BL112" s="189"/>
      <c r="BM112" s="189"/>
    </row>
    <row r="113" s="1" customFormat="1" ht="18" customHeight="1">
      <c r="B113" s="47"/>
      <c r="C113" s="48"/>
      <c r="D113" s="144" t="s">
        <v>152</v>
      </c>
      <c r="E113" s="137"/>
      <c r="F113" s="137"/>
      <c r="G113" s="137"/>
      <c r="H113" s="137"/>
      <c r="I113" s="48"/>
      <c r="J113" s="48"/>
      <c r="K113" s="48"/>
      <c r="L113" s="48"/>
      <c r="M113" s="48"/>
      <c r="N113" s="138">
        <f>ROUND(N88*T113,0)</f>
        <v>0</v>
      </c>
      <c r="O113" s="139"/>
      <c r="P113" s="139"/>
      <c r="Q113" s="139"/>
      <c r="R113" s="49"/>
      <c r="S113" s="189"/>
      <c r="T113" s="190"/>
      <c r="U113" s="191" t="s">
        <v>45</v>
      </c>
      <c r="V113" s="189"/>
      <c r="W113" s="189"/>
      <c r="X113" s="189"/>
      <c r="Y113" s="189"/>
      <c r="Z113" s="189"/>
      <c r="AA113" s="189"/>
      <c r="AB113" s="189"/>
      <c r="AC113" s="189"/>
      <c r="AD113" s="189"/>
      <c r="AE113" s="189"/>
      <c r="AF113" s="189"/>
      <c r="AG113" s="189"/>
      <c r="AH113" s="189"/>
      <c r="AI113" s="189"/>
      <c r="AJ113" s="189"/>
      <c r="AK113" s="189"/>
      <c r="AL113" s="189"/>
      <c r="AM113" s="189"/>
      <c r="AN113" s="189"/>
      <c r="AO113" s="189"/>
      <c r="AP113" s="189"/>
      <c r="AQ113" s="189"/>
      <c r="AR113" s="189"/>
      <c r="AS113" s="189"/>
      <c r="AT113" s="189"/>
      <c r="AU113" s="189"/>
      <c r="AV113" s="189"/>
      <c r="AW113" s="189"/>
      <c r="AX113" s="189"/>
      <c r="AY113" s="192" t="s">
        <v>148</v>
      </c>
      <c r="AZ113" s="189"/>
      <c r="BA113" s="189"/>
      <c r="BB113" s="189"/>
      <c r="BC113" s="189"/>
      <c r="BD113" s="189"/>
      <c r="BE113" s="193">
        <f>IF(U113="základní",N113,0)</f>
        <v>0</v>
      </c>
      <c r="BF113" s="193">
        <f>IF(U113="snížená",N113,0)</f>
        <v>0</v>
      </c>
      <c r="BG113" s="193">
        <f>IF(U113="zákl. přenesená",N113,0)</f>
        <v>0</v>
      </c>
      <c r="BH113" s="193">
        <f>IF(U113="sníž. přenesená",N113,0)</f>
        <v>0</v>
      </c>
      <c r="BI113" s="193">
        <f>IF(U113="nulová",N113,0)</f>
        <v>0</v>
      </c>
      <c r="BJ113" s="192" t="s">
        <v>38</v>
      </c>
      <c r="BK113" s="189"/>
      <c r="BL113" s="189"/>
      <c r="BM113" s="189"/>
    </row>
    <row r="114" s="1" customFormat="1" ht="18" customHeight="1">
      <c r="B114" s="47"/>
      <c r="C114" s="48"/>
      <c r="D114" s="137" t="s">
        <v>153</v>
      </c>
      <c r="E114" s="48"/>
      <c r="F114" s="48"/>
      <c r="G114" s="48"/>
      <c r="H114" s="48"/>
      <c r="I114" s="48"/>
      <c r="J114" s="48"/>
      <c r="K114" s="48"/>
      <c r="L114" s="48"/>
      <c r="M114" s="48"/>
      <c r="N114" s="138">
        <f>ROUND(N88*T114,0)</f>
        <v>0</v>
      </c>
      <c r="O114" s="139"/>
      <c r="P114" s="139"/>
      <c r="Q114" s="139"/>
      <c r="R114" s="49"/>
      <c r="S114" s="189"/>
      <c r="T114" s="194"/>
      <c r="U114" s="195" t="s">
        <v>45</v>
      </c>
      <c r="V114" s="189"/>
      <c r="W114" s="189"/>
      <c r="X114" s="189"/>
      <c r="Y114" s="189"/>
      <c r="Z114" s="189"/>
      <c r="AA114" s="189"/>
      <c r="AB114" s="189"/>
      <c r="AC114" s="189"/>
      <c r="AD114" s="189"/>
      <c r="AE114" s="189"/>
      <c r="AF114" s="189"/>
      <c r="AG114" s="189"/>
      <c r="AH114" s="189"/>
      <c r="AI114" s="189"/>
      <c r="AJ114" s="189"/>
      <c r="AK114" s="189"/>
      <c r="AL114" s="189"/>
      <c r="AM114" s="189"/>
      <c r="AN114" s="189"/>
      <c r="AO114" s="189"/>
      <c r="AP114" s="189"/>
      <c r="AQ114" s="189"/>
      <c r="AR114" s="189"/>
      <c r="AS114" s="189"/>
      <c r="AT114" s="189"/>
      <c r="AU114" s="189"/>
      <c r="AV114" s="189"/>
      <c r="AW114" s="189"/>
      <c r="AX114" s="189"/>
      <c r="AY114" s="192" t="s">
        <v>154</v>
      </c>
      <c r="AZ114" s="189"/>
      <c r="BA114" s="189"/>
      <c r="BB114" s="189"/>
      <c r="BC114" s="189"/>
      <c r="BD114" s="189"/>
      <c r="BE114" s="193">
        <f>IF(U114="základní",N114,0)</f>
        <v>0</v>
      </c>
      <c r="BF114" s="193">
        <f>IF(U114="snížená",N114,0)</f>
        <v>0</v>
      </c>
      <c r="BG114" s="193">
        <f>IF(U114="zákl. přenesená",N114,0)</f>
        <v>0</v>
      </c>
      <c r="BH114" s="193">
        <f>IF(U114="sníž. přenesená",N114,0)</f>
        <v>0</v>
      </c>
      <c r="BI114" s="193">
        <f>IF(U114="nulová",N114,0)</f>
        <v>0</v>
      </c>
      <c r="BJ114" s="192" t="s">
        <v>38</v>
      </c>
      <c r="BK114" s="189"/>
      <c r="BL114" s="189"/>
      <c r="BM114" s="189"/>
    </row>
    <row r="115" s="1" customFormat="1">
      <c r="B115" s="47"/>
      <c r="C115" s="48"/>
      <c r="D115" s="48"/>
      <c r="E115" s="48"/>
      <c r="F115" s="48"/>
      <c r="G115" s="48"/>
      <c r="H115" s="48"/>
      <c r="I115" s="48"/>
      <c r="J115" s="48"/>
      <c r="K115" s="48"/>
      <c r="L115" s="48"/>
      <c r="M115" s="48"/>
      <c r="N115" s="48"/>
      <c r="O115" s="48"/>
      <c r="P115" s="48"/>
      <c r="Q115" s="48"/>
      <c r="R115" s="49"/>
      <c r="T115" s="172"/>
      <c r="U115" s="172"/>
    </row>
    <row r="116" s="1" customFormat="1" ht="29.28" customHeight="1">
      <c r="B116" s="47"/>
      <c r="C116" s="151" t="s">
        <v>112</v>
      </c>
      <c r="D116" s="152"/>
      <c r="E116" s="152"/>
      <c r="F116" s="152"/>
      <c r="G116" s="152"/>
      <c r="H116" s="152"/>
      <c r="I116" s="152"/>
      <c r="J116" s="152"/>
      <c r="K116" s="152"/>
      <c r="L116" s="153">
        <f>ROUND(SUM(N88+N108),0)</f>
        <v>0</v>
      </c>
      <c r="M116" s="153"/>
      <c r="N116" s="153"/>
      <c r="O116" s="153"/>
      <c r="P116" s="153"/>
      <c r="Q116" s="153"/>
      <c r="R116" s="49"/>
      <c r="T116" s="172"/>
      <c r="U116" s="172"/>
    </row>
    <row r="117" s="1" customFormat="1" ht="6.96" customHeight="1">
      <c r="B117" s="76"/>
      <c r="C117" s="77"/>
      <c r="D117" s="77"/>
      <c r="E117" s="77"/>
      <c r="F117" s="77"/>
      <c r="G117" s="77"/>
      <c r="H117" s="77"/>
      <c r="I117" s="77"/>
      <c r="J117" s="77"/>
      <c r="K117" s="77"/>
      <c r="L117" s="77"/>
      <c r="M117" s="77"/>
      <c r="N117" s="77"/>
      <c r="O117" s="77"/>
      <c r="P117" s="77"/>
      <c r="Q117" s="77"/>
      <c r="R117" s="78"/>
      <c r="T117" s="172"/>
      <c r="U117" s="172"/>
    </row>
    <row r="121" s="1" customFormat="1" ht="6.96" customHeight="1">
      <c r="B121" s="79"/>
      <c r="C121" s="80"/>
      <c r="D121" s="80"/>
      <c r="E121" s="80"/>
      <c r="F121" s="80"/>
      <c r="G121" s="80"/>
      <c r="H121" s="80"/>
      <c r="I121" s="80"/>
      <c r="J121" s="80"/>
      <c r="K121" s="80"/>
      <c r="L121" s="80"/>
      <c r="M121" s="80"/>
      <c r="N121" s="80"/>
      <c r="O121" s="80"/>
      <c r="P121" s="80"/>
      <c r="Q121" s="80"/>
      <c r="R121" s="81"/>
    </row>
    <row r="122" s="1" customFormat="1" ht="36.96" customHeight="1">
      <c r="B122" s="47"/>
      <c r="C122" s="28" t="s">
        <v>155</v>
      </c>
      <c r="D122" s="48"/>
      <c r="E122" s="48"/>
      <c r="F122" s="48"/>
      <c r="G122" s="48"/>
      <c r="H122" s="48"/>
      <c r="I122" s="48"/>
      <c r="J122" s="48"/>
      <c r="K122" s="48"/>
      <c r="L122" s="48"/>
      <c r="M122" s="48"/>
      <c r="N122" s="48"/>
      <c r="O122" s="48"/>
      <c r="P122" s="48"/>
      <c r="Q122" s="48"/>
      <c r="R122" s="49"/>
    </row>
    <row r="123" s="1" customFormat="1" ht="6.96" customHeight="1">
      <c r="B123" s="47"/>
      <c r="C123" s="48"/>
      <c r="D123" s="48"/>
      <c r="E123" s="48"/>
      <c r="F123" s="48"/>
      <c r="G123" s="48"/>
      <c r="H123" s="48"/>
      <c r="I123" s="48"/>
      <c r="J123" s="48"/>
      <c r="K123" s="48"/>
      <c r="L123" s="48"/>
      <c r="M123" s="48"/>
      <c r="N123" s="48"/>
      <c r="O123" s="48"/>
      <c r="P123" s="48"/>
      <c r="Q123" s="48"/>
      <c r="R123" s="49"/>
    </row>
    <row r="124" s="1" customFormat="1" ht="30" customHeight="1">
      <c r="B124" s="47"/>
      <c r="C124" s="39" t="s">
        <v>19</v>
      </c>
      <c r="D124" s="48"/>
      <c r="E124" s="48"/>
      <c r="F124" s="156" t="str">
        <f>F6</f>
        <v>Rekonstrukce skladu cibule, k.ú. Bartošovice, p.č. 2348/1 a 2349/1</v>
      </c>
      <c r="G124" s="39"/>
      <c r="H124" s="39"/>
      <c r="I124" s="39"/>
      <c r="J124" s="39"/>
      <c r="K124" s="39"/>
      <c r="L124" s="39"/>
      <c r="M124" s="39"/>
      <c r="N124" s="39"/>
      <c r="O124" s="39"/>
      <c r="P124" s="39"/>
      <c r="Q124" s="48"/>
      <c r="R124" s="49"/>
    </row>
    <row r="125" s="1" customFormat="1" ht="36.96" customHeight="1">
      <c r="B125" s="47"/>
      <c r="C125" s="86" t="s">
        <v>120</v>
      </c>
      <c r="D125" s="48"/>
      <c r="E125" s="48"/>
      <c r="F125" s="88" t="str">
        <f>F7</f>
        <v>01 - Stavební část</v>
      </c>
      <c r="G125" s="48"/>
      <c r="H125" s="48"/>
      <c r="I125" s="48"/>
      <c r="J125" s="48"/>
      <c r="K125" s="48"/>
      <c r="L125" s="48"/>
      <c r="M125" s="48"/>
      <c r="N125" s="48"/>
      <c r="O125" s="48"/>
      <c r="P125" s="48"/>
      <c r="Q125" s="48"/>
      <c r="R125" s="49"/>
    </row>
    <row r="126" s="1" customFormat="1" ht="6.96" customHeight="1">
      <c r="B126" s="47"/>
      <c r="C126" s="48"/>
      <c r="D126" s="48"/>
      <c r="E126" s="48"/>
      <c r="F126" s="48"/>
      <c r="G126" s="48"/>
      <c r="H126" s="48"/>
      <c r="I126" s="48"/>
      <c r="J126" s="48"/>
      <c r="K126" s="48"/>
      <c r="L126" s="48"/>
      <c r="M126" s="48"/>
      <c r="N126" s="48"/>
      <c r="O126" s="48"/>
      <c r="P126" s="48"/>
      <c r="Q126" s="48"/>
      <c r="R126" s="49"/>
    </row>
    <row r="127" s="1" customFormat="1" ht="18" customHeight="1">
      <c r="B127" s="47"/>
      <c r="C127" s="39" t="s">
        <v>24</v>
      </c>
      <c r="D127" s="48"/>
      <c r="E127" s="48"/>
      <c r="F127" s="34" t="str">
        <f>F9</f>
        <v xml:space="preserve"> </v>
      </c>
      <c r="G127" s="48"/>
      <c r="H127" s="48"/>
      <c r="I127" s="48"/>
      <c r="J127" s="48"/>
      <c r="K127" s="39" t="s">
        <v>26</v>
      </c>
      <c r="L127" s="48"/>
      <c r="M127" s="91" t="str">
        <f>IF(O9="","",O9)</f>
        <v>17. 5. 2018</v>
      </c>
      <c r="N127" s="91"/>
      <c r="O127" s="91"/>
      <c r="P127" s="91"/>
      <c r="Q127" s="48"/>
      <c r="R127" s="49"/>
    </row>
    <row r="128" s="1" customFormat="1" ht="6.96" customHeight="1">
      <c r="B128" s="47"/>
      <c r="C128" s="48"/>
      <c r="D128" s="48"/>
      <c r="E128" s="48"/>
      <c r="F128" s="48"/>
      <c r="G128" s="48"/>
      <c r="H128" s="48"/>
      <c r="I128" s="48"/>
      <c r="J128" s="48"/>
      <c r="K128" s="48"/>
      <c r="L128" s="48"/>
      <c r="M128" s="48"/>
      <c r="N128" s="48"/>
      <c r="O128" s="48"/>
      <c r="P128" s="48"/>
      <c r="Q128" s="48"/>
      <c r="R128" s="49"/>
    </row>
    <row r="129" s="1" customFormat="1">
      <c r="B129" s="47"/>
      <c r="C129" s="39" t="s">
        <v>28</v>
      </c>
      <c r="D129" s="48"/>
      <c r="E129" s="48"/>
      <c r="F129" s="34" t="str">
        <f>E12</f>
        <v>Ing. Petr Klečka</v>
      </c>
      <c r="G129" s="48"/>
      <c r="H129" s="48"/>
      <c r="I129" s="48"/>
      <c r="J129" s="48"/>
      <c r="K129" s="39" t="s">
        <v>34</v>
      </c>
      <c r="L129" s="48"/>
      <c r="M129" s="34" t="str">
        <f>E18</f>
        <v>PROJECT WORK,s.r.o.</v>
      </c>
      <c r="N129" s="34"/>
      <c r="O129" s="34"/>
      <c r="P129" s="34"/>
      <c r="Q129" s="34"/>
      <c r="R129" s="49"/>
    </row>
    <row r="130" s="1" customFormat="1" ht="14.4" customHeight="1">
      <c r="B130" s="47"/>
      <c r="C130" s="39" t="s">
        <v>32</v>
      </c>
      <c r="D130" s="48"/>
      <c r="E130" s="48"/>
      <c r="F130" s="34" t="str">
        <f>IF(E15="","",E15)</f>
        <v>Vyplň údaj</v>
      </c>
      <c r="G130" s="48"/>
      <c r="H130" s="48"/>
      <c r="I130" s="48"/>
      <c r="J130" s="48"/>
      <c r="K130" s="39" t="s">
        <v>39</v>
      </c>
      <c r="L130" s="48"/>
      <c r="M130" s="34" t="str">
        <f>E21</f>
        <v xml:space="preserve"> </v>
      </c>
      <c r="N130" s="34"/>
      <c r="O130" s="34"/>
      <c r="P130" s="34"/>
      <c r="Q130" s="34"/>
      <c r="R130" s="49"/>
    </row>
    <row r="131" s="1" customFormat="1" ht="10.32" customHeight="1">
      <c r="B131" s="47"/>
      <c r="C131" s="48"/>
      <c r="D131" s="48"/>
      <c r="E131" s="48"/>
      <c r="F131" s="48"/>
      <c r="G131" s="48"/>
      <c r="H131" s="48"/>
      <c r="I131" s="48"/>
      <c r="J131" s="48"/>
      <c r="K131" s="48"/>
      <c r="L131" s="48"/>
      <c r="M131" s="48"/>
      <c r="N131" s="48"/>
      <c r="O131" s="48"/>
      <c r="P131" s="48"/>
      <c r="Q131" s="48"/>
      <c r="R131" s="49"/>
    </row>
    <row r="132" s="8" customFormat="1" ht="29.28" customHeight="1">
      <c r="B132" s="196"/>
      <c r="C132" s="197" t="s">
        <v>156</v>
      </c>
      <c r="D132" s="198" t="s">
        <v>157</v>
      </c>
      <c r="E132" s="198" t="s">
        <v>62</v>
      </c>
      <c r="F132" s="198" t="s">
        <v>158</v>
      </c>
      <c r="G132" s="198"/>
      <c r="H132" s="198"/>
      <c r="I132" s="198"/>
      <c r="J132" s="198" t="s">
        <v>159</v>
      </c>
      <c r="K132" s="198" t="s">
        <v>160</v>
      </c>
      <c r="L132" s="198" t="s">
        <v>161</v>
      </c>
      <c r="M132" s="198"/>
      <c r="N132" s="198" t="s">
        <v>125</v>
      </c>
      <c r="O132" s="198"/>
      <c r="P132" s="198"/>
      <c r="Q132" s="199"/>
      <c r="R132" s="200"/>
      <c r="T132" s="107" t="s">
        <v>162</v>
      </c>
      <c r="U132" s="108" t="s">
        <v>44</v>
      </c>
      <c r="V132" s="108" t="s">
        <v>163</v>
      </c>
      <c r="W132" s="108" t="s">
        <v>164</v>
      </c>
      <c r="X132" s="108" t="s">
        <v>165</v>
      </c>
      <c r="Y132" s="108" t="s">
        <v>166</v>
      </c>
      <c r="Z132" s="108" t="s">
        <v>167</v>
      </c>
      <c r="AA132" s="109" t="s">
        <v>168</v>
      </c>
    </row>
    <row r="133" s="1" customFormat="1" ht="29.28" customHeight="1">
      <c r="B133" s="47"/>
      <c r="C133" s="111" t="s">
        <v>122</v>
      </c>
      <c r="D133" s="48"/>
      <c r="E133" s="48"/>
      <c r="F133" s="48"/>
      <c r="G133" s="48"/>
      <c r="H133" s="48"/>
      <c r="I133" s="48"/>
      <c r="J133" s="48"/>
      <c r="K133" s="48"/>
      <c r="L133" s="48"/>
      <c r="M133" s="48"/>
      <c r="N133" s="201">
        <f>BK133</f>
        <v>0</v>
      </c>
      <c r="O133" s="202"/>
      <c r="P133" s="202"/>
      <c r="Q133" s="202"/>
      <c r="R133" s="49"/>
      <c r="T133" s="110"/>
      <c r="U133" s="68"/>
      <c r="V133" s="68"/>
      <c r="W133" s="203">
        <f>W134+W325+W447</f>
        <v>0</v>
      </c>
      <c r="X133" s="68"/>
      <c r="Y133" s="203">
        <f>Y134+Y325+Y447</f>
        <v>1231.4393900144601</v>
      </c>
      <c r="Z133" s="68"/>
      <c r="AA133" s="204">
        <f>AA134+AA325+AA447</f>
        <v>880.78381200000013</v>
      </c>
      <c r="AT133" s="23" t="s">
        <v>79</v>
      </c>
      <c r="AU133" s="23" t="s">
        <v>127</v>
      </c>
      <c r="BK133" s="205">
        <f>BK134+BK325+BK447</f>
        <v>0</v>
      </c>
    </row>
    <row r="134" s="9" customFormat="1" ht="37.44" customHeight="1">
      <c r="B134" s="206"/>
      <c r="C134" s="207"/>
      <c r="D134" s="208" t="s">
        <v>128</v>
      </c>
      <c r="E134" s="208"/>
      <c r="F134" s="208"/>
      <c r="G134" s="208"/>
      <c r="H134" s="208"/>
      <c r="I134" s="208"/>
      <c r="J134" s="208"/>
      <c r="K134" s="208"/>
      <c r="L134" s="208"/>
      <c r="M134" s="208"/>
      <c r="N134" s="209">
        <f>BK134</f>
        <v>0</v>
      </c>
      <c r="O134" s="179"/>
      <c r="P134" s="179"/>
      <c r="Q134" s="179"/>
      <c r="R134" s="210"/>
      <c r="T134" s="211"/>
      <c r="U134" s="207"/>
      <c r="V134" s="207"/>
      <c r="W134" s="212">
        <f>W135+W150+W161+W182+W200+W218+W268+W320+W323</f>
        <v>0</v>
      </c>
      <c r="X134" s="207"/>
      <c r="Y134" s="212">
        <f>Y135+Y150+Y161+Y182+Y200+Y218+Y268+Y320+Y323</f>
        <v>1223.8677979070601</v>
      </c>
      <c r="Z134" s="207"/>
      <c r="AA134" s="213">
        <f>AA135+AA150+AA161+AA182+AA200+AA218+AA268+AA320+AA323</f>
        <v>833.3107050000001</v>
      </c>
      <c r="AR134" s="214" t="s">
        <v>38</v>
      </c>
      <c r="AT134" s="215" t="s">
        <v>79</v>
      </c>
      <c r="AU134" s="215" t="s">
        <v>80</v>
      </c>
      <c r="AY134" s="214" t="s">
        <v>169</v>
      </c>
      <c r="BK134" s="216">
        <f>BK135+BK150+BK161+BK182+BK200+BK218+BK268+BK320+BK323</f>
        <v>0</v>
      </c>
    </row>
    <row r="135" s="9" customFormat="1" ht="19.92" customHeight="1">
      <c r="B135" s="206"/>
      <c r="C135" s="207"/>
      <c r="D135" s="217" t="s">
        <v>129</v>
      </c>
      <c r="E135" s="217"/>
      <c r="F135" s="217"/>
      <c r="G135" s="217"/>
      <c r="H135" s="217"/>
      <c r="I135" s="217"/>
      <c r="J135" s="217"/>
      <c r="K135" s="217"/>
      <c r="L135" s="217"/>
      <c r="M135" s="217"/>
      <c r="N135" s="218">
        <f>BK135</f>
        <v>0</v>
      </c>
      <c r="O135" s="219"/>
      <c r="P135" s="219"/>
      <c r="Q135" s="219"/>
      <c r="R135" s="210"/>
      <c r="T135" s="211"/>
      <c r="U135" s="207"/>
      <c r="V135" s="207"/>
      <c r="W135" s="212">
        <f>SUM(W136:W149)</f>
        <v>0</v>
      </c>
      <c r="X135" s="207"/>
      <c r="Y135" s="212">
        <f>SUM(Y136:Y149)</f>
        <v>4.1104650000000005</v>
      </c>
      <c r="Z135" s="207"/>
      <c r="AA135" s="213">
        <f>SUM(AA136:AA149)</f>
        <v>0</v>
      </c>
      <c r="AR135" s="214" t="s">
        <v>38</v>
      </c>
      <c r="AT135" s="215" t="s">
        <v>79</v>
      </c>
      <c r="AU135" s="215" t="s">
        <v>38</v>
      </c>
      <c r="AY135" s="214" t="s">
        <v>169</v>
      </c>
      <c r="BK135" s="216">
        <f>SUM(BK136:BK149)</f>
        <v>0</v>
      </c>
    </row>
    <row r="136" s="1" customFormat="1" ht="25.5" customHeight="1">
      <c r="B136" s="47"/>
      <c r="C136" s="220" t="s">
        <v>38</v>
      </c>
      <c r="D136" s="220" t="s">
        <v>170</v>
      </c>
      <c r="E136" s="221" t="s">
        <v>171</v>
      </c>
      <c r="F136" s="222" t="s">
        <v>172</v>
      </c>
      <c r="G136" s="222"/>
      <c r="H136" s="222"/>
      <c r="I136" s="222"/>
      <c r="J136" s="223" t="s">
        <v>173</v>
      </c>
      <c r="K136" s="224">
        <v>14.779</v>
      </c>
      <c r="L136" s="225">
        <v>0</v>
      </c>
      <c r="M136" s="226"/>
      <c r="N136" s="227">
        <f>ROUND(L136*K136,1)</f>
        <v>0</v>
      </c>
      <c r="O136" s="227"/>
      <c r="P136" s="227"/>
      <c r="Q136" s="227"/>
      <c r="R136" s="49"/>
      <c r="T136" s="228" t="s">
        <v>22</v>
      </c>
      <c r="U136" s="57" t="s">
        <v>45</v>
      </c>
      <c r="V136" s="48"/>
      <c r="W136" s="229">
        <f>V136*K136</f>
        <v>0</v>
      </c>
      <c r="X136" s="229">
        <v>0</v>
      </c>
      <c r="Y136" s="229">
        <f>X136*K136</f>
        <v>0</v>
      </c>
      <c r="Z136" s="229">
        <v>0</v>
      </c>
      <c r="AA136" s="230">
        <f>Z136*K136</f>
        <v>0</v>
      </c>
      <c r="AR136" s="23" t="s">
        <v>174</v>
      </c>
      <c r="AT136" s="23" t="s">
        <v>170</v>
      </c>
      <c r="AU136" s="23" t="s">
        <v>118</v>
      </c>
      <c r="AY136" s="23" t="s">
        <v>169</v>
      </c>
      <c r="BE136" s="143">
        <f>IF(U136="základní",N136,0)</f>
        <v>0</v>
      </c>
      <c r="BF136" s="143">
        <f>IF(U136="snížená",N136,0)</f>
        <v>0</v>
      </c>
      <c r="BG136" s="143">
        <f>IF(U136="zákl. přenesená",N136,0)</f>
        <v>0</v>
      </c>
      <c r="BH136" s="143">
        <f>IF(U136="sníž. přenesená",N136,0)</f>
        <v>0</v>
      </c>
      <c r="BI136" s="143">
        <f>IF(U136="nulová",N136,0)</f>
        <v>0</v>
      </c>
      <c r="BJ136" s="23" t="s">
        <v>38</v>
      </c>
      <c r="BK136" s="143">
        <f>ROUND(L136*K136,1)</f>
        <v>0</v>
      </c>
      <c r="BL136" s="23" t="s">
        <v>174</v>
      </c>
      <c r="BM136" s="23" t="s">
        <v>175</v>
      </c>
    </row>
    <row r="137" s="10" customFormat="1" ht="16.5" customHeight="1">
      <c r="B137" s="231"/>
      <c r="C137" s="232"/>
      <c r="D137" s="232"/>
      <c r="E137" s="233" t="s">
        <v>22</v>
      </c>
      <c r="F137" s="234" t="s">
        <v>176</v>
      </c>
      <c r="G137" s="235"/>
      <c r="H137" s="235"/>
      <c r="I137" s="235"/>
      <c r="J137" s="232"/>
      <c r="K137" s="233" t="s">
        <v>22</v>
      </c>
      <c r="L137" s="232"/>
      <c r="M137" s="232"/>
      <c r="N137" s="232"/>
      <c r="O137" s="232"/>
      <c r="P137" s="232"/>
      <c r="Q137" s="232"/>
      <c r="R137" s="236"/>
      <c r="T137" s="237"/>
      <c r="U137" s="232"/>
      <c r="V137" s="232"/>
      <c r="W137" s="232"/>
      <c r="X137" s="232"/>
      <c r="Y137" s="232"/>
      <c r="Z137" s="232"/>
      <c r="AA137" s="238"/>
      <c r="AT137" s="239" t="s">
        <v>177</v>
      </c>
      <c r="AU137" s="239" t="s">
        <v>118</v>
      </c>
      <c r="AV137" s="10" t="s">
        <v>38</v>
      </c>
      <c r="AW137" s="10" t="s">
        <v>37</v>
      </c>
      <c r="AX137" s="10" t="s">
        <v>80</v>
      </c>
      <c r="AY137" s="239" t="s">
        <v>169</v>
      </c>
    </row>
    <row r="138" s="11" customFormat="1" ht="16.5" customHeight="1">
      <c r="B138" s="240"/>
      <c r="C138" s="241"/>
      <c r="D138" s="241"/>
      <c r="E138" s="242" t="s">
        <v>22</v>
      </c>
      <c r="F138" s="243" t="s">
        <v>178</v>
      </c>
      <c r="G138" s="241"/>
      <c r="H138" s="241"/>
      <c r="I138" s="241"/>
      <c r="J138" s="241"/>
      <c r="K138" s="244">
        <v>5.79</v>
      </c>
      <c r="L138" s="241"/>
      <c r="M138" s="241"/>
      <c r="N138" s="241"/>
      <c r="O138" s="241"/>
      <c r="P138" s="241"/>
      <c r="Q138" s="241"/>
      <c r="R138" s="245"/>
      <c r="T138" s="246"/>
      <c r="U138" s="241"/>
      <c r="V138" s="241"/>
      <c r="W138" s="241"/>
      <c r="X138" s="241"/>
      <c r="Y138" s="241"/>
      <c r="Z138" s="241"/>
      <c r="AA138" s="247"/>
      <c r="AT138" s="248" t="s">
        <v>177</v>
      </c>
      <c r="AU138" s="248" t="s">
        <v>118</v>
      </c>
      <c r="AV138" s="11" t="s">
        <v>118</v>
      </c>
      <c r="AW138" s="11" t="s">
        <v>37</v>
      </c>
      <c r="AX138" s="11" t="s">
        <v>80</v>
      </c>
      <c r="AY138" s="248" t="s">
        <v>169</v>
      </c>
    </row>
    <row r="139" s="10" customFormat="1" ht="16.5" customHeight="1">
      <c r="B139" s="231"/>
      <c r="C139" s="232"/>
      <c r="D139" s="232"/>
      <c r="E139" s="233" t="s">
        <v>22</v>
      </c>
      <c r="F139" s="249" t="s">
        <v>179</v>
      </c>
      <c r="G139" s="232"/>
      <c r="H139" s="232"/>
      <c r="I139" s="232"/>
      <c r="J139" s="232"/>
      <c r="K139" s="233" t="s">
        <v>22</v>
      </c>
      <c r="L139" s="232"/>
      <c r="M139" s="232"/>
      <c r="N139" s="232"/>
      <c r="O139" s="232"/>
      <c r="P139" s="232"/>
      <c r="Q139" s="232"/>
      <c r="R139" s="236"/>
      <c r="T139" s="237"/>
      <c r="U139" s="232"/>
      <c r="V139" s="232"/>
      <c r="W139" s="232"/>
      <c r="X139" s="232"/>
      <c r="Y139" s="232"/>
      <c r="Z139" s="232"/>
      <c r="AA139" s="238"/>
      <c r="AT139" s="239" t="s">
        <v>177</v>
      </c>
      <c r="AU139" s="239" t="s">
        <v>118</v>
      </c>
      <c r="AV139" s="10" t="s">
        <v>38</v>
      </c>
      <c r="AW139" s="10" t="s">
        <v>37</v>
      </c>
      <c r="AX139" s="10" t="s">
        <v>80</v>
      </c>
      <c r="AY139" s="239" t="s">
        <v>169</v>
      </c>
    </row>
    <row r="140" s="11" customFormat="1" ht="16.5" customHeight="1">
      <c r="B140" s="240"/>
      <c r="C140" s="241"/>
      <c r="D140" s="241"/>
      <c r="E140" s="242" t="s">
        <v>22</v>
      </c>
      <c r="F140" s="243" t="s">
        <v>180</v>
      </c>
      <c r="G140" s="241"/>
      <c r="H140" s="241"/>
      <c r="I140" s="241"/>
      <c r="J140" s="241"/>
      <c r="K140" s="244">
        <v>8.9890000000000008</v>
      </c>
      <c r="L140" s="241"/>
      <c r="M140" s="241"/>
      <c r="N140" s="241"/>
      <c r="O140" s="241"/>
      <c r="P140" s="241"/>
      <c r="Q140" s="241"/>
      <c r="R140" s="245"/>
      <c r="T140" s="246"/>
      <c r="U140" s="241"/>
      <c r="V140" s="241"/>
      <c r="W140" s="241"/>
      <c r="X140" s="241"/>
      <c r="Y140" s="241"/>
      <c r="Z140" s="241"/>
      <c r="AA140" s="247"/>
      <c r="AT140" s="248" t="s">
        <v>177</v>
      </c>
      <c r="AU140" s="248" t="s">
        <v>118</v>
      </c>
      <c r="AV140" s="11" t="s">
        <v>118</v>
      </c>
      <c r="AW140" s="11" t="s">
        <v>37</v>
      </c>
      <c r="AX140" s="11" t="s">
        <v>80</v>
      </c>
      <c r="AY140" s="248" t="s">
        <v>169</v>
      </c>
    </row>
    <row r="141" s="12" customFormat="1" ht="16.5" customHeight="1">
      <c r="B141" s="250"/>
      <c r="C141" s="251"/>
      <c r="D141" s="251"/>
      <c r="E141" s="252" t="s">
        <v>22</v>
      </c>
      <c r="F141" s="253" t="s">
        <v>181</v>
      </c>
      <c r="G141" s="251"/>
      <c r="H141" s="251"/>
      <c r="I141" s="251"/>
      <c r="J141" s="251"/>
      <c r="K141" s="254">
        <v>14.779</v>
      </c>
      <c r="L141" s="251"/>
      <c r="M141" s="251"/>
      <c r="N141" s="251"/>
      <c r="O141" s="251"/>
      <c r="P141" s="251"/>
      <c r="Q141" s="251"/>
      <c r="R141" s="255"/>
      <c r="T141" s="256"/>
      <c r="U141" s="251"/>
      <c r="V141" s="251"/>
      <c r="W141" s="251"/>
      <c r="X141" s="251"/>
      <c r="Y141" s="251"/>
      <c r="Z141" s="251"/>
      <c r="AA141" s="257"/>
      <c r="AT141" s="258" t="s">
        <v>177</v>
      </c>
      <c r="AU141" s="258" t="s">
        <v>118</v>
      </c>
      <c r="AV141" s="12" t="s">
        <v>174</v>
      </c>
      <c r="AW141" s="12" t="s">
        <v>37</v>
      </c>
      <c r="AX141" s="12" t="s">
        <v>38</v>
      </c>
      <c r="AY141" s="258" t="s">
        <v>169</v>
      </c>
    </row>
    <row r="142" s="1" customFormat="1" ht="25.5" customHeight="1">
      <c r="B142" s="47"/>
      <c r="C142" s="220" t="s">
        <v>118</v>
      </c>
      <c r="D142" s="220" t="s">
        <v>170</v>
      </c>
      <c r="E142" s="221" t="s">
        <v>182</v>
      </c>
      <c r="F142" s="222" t="s">
        <v>183</v>
      </c>
      <c r="G142" s="222"/>
      <c r="H142" s="222"/>
      <c r="I142" s="222"/>
      <c r="J142" s="223" t="s">
        <v>184</v>
      </c>
      <c r="K142" s="224">
        <v>133.5</v>
      </c>
      <c r="L142" s="225">
        <v>0</v>
      </c>
      <c r="M142" s="226"/>
      <c r="N142" s="227">
        <f>ROUND(L142*K142,1)</f>
        <v>0</v>
      </c>
      <c r="O142" s="227"/>
      <c r="P142" s="227"/>
      <c r="Q142" s="227"/>
      <c r="R142" s="49"/>
      <c r="T142" s="228" t="s">
        <v>22</v>
      </c>
      <c r="U142" s="57" t="s">
        <v>45</v>
      </c>
      <c r="V142" s="48"/>
      <c r="W142" s="229">
        <f>V142*K142</f>
        <v>0</v>
      </c>
      <c r="X142" s="229">
        <v>0.030790000000000001</v>
      </c>
      <c r="Y142" s="229">
        <f>X142*K142</f>
        <v>4.1104650000000005</v>
      </c>
      <c r="Z142" s="229">
        <v>0</v>
      </c>
      <c r="AA142" s="230">
        <f>Z142*K142</f>
        <v>0</v>
      </c>
      <c r="AR142" s="23" t="s">
        <v>174</v>
      </c>
      <c r="AT142" s="23" t="s">
        <v>170</v>
      </c>
      <c r="AU142" s="23" t="s">
        <v>118</v>
      </c>
      <c r="AY142" s="23" t="s">
        <v>169</v>
      </c>
      <c r="BE142" s="143">
        <f>IF(U142="základní",N142,0)</f>
        <v>0</v>
      </c>
      <c r="BF142" s="143">
        <f>IF(U142="snížená",N142,0)</f>
        <v>0</v>
      </c>
      <c r="BG142" s="143">
        <f>IF(U142="zákl. přenesená",N142,0)</f>
        <v>0</v>
      </c>
      <c r="BH142" s="143">
        <f>IF(U142="sníž. přenesená",N142,0)</f>
        <v>0</v>
      </c>
      <c r="BI142" s="143">
        <f>IF(U142="nulová",N142,0)</f>
        <v>0</v>
      </c>
      <c r="BJ142" s="23" t="s">
        <v>38</v>
      </c>
      <c r="BK142" s="143">
        <f>ROUND(L142*K142,1)</f>
        <v>0</v>
      </c>
      <c r="BL142" s="23" t="s">
        <v>174</v>
      </c>
      <c r="BM142" s="23" t="s">
        <v>185</v>
      </c>
    </row>
    <row r="143" s="11" customFormat="1" ht="16.5" customHeight="1">
      <c r="B143" s="240"/>
      <c r="C143" s="241"/>
      <c r="D143" s="241"/>
      <c r="E143" s="242" t="s">
        <v>22</v>
      </c>
      <c r="F143" s="259" t="s">
        <v>186</v>
      </c>
      <c r="G143" s="260"/>
      <c r="H143" s="260"/>
      <c r="I143" s="260"/>
      <c r="J143" s="241"/>
      <c r="K143" s="244">
        <v>133.5</v>
      </c>
      <c r="L143" s="241"/>
      <c r="M143" s="241"/>
      <c r="N143" s="241"/>
      <c r="O143" s="241"/>
      <c r="P143" s="241"/>
      <c r="Q143" s="241"/>
      <c r="R143" s="245"/>
      <c r="T143" s="246"/>
      <c r="U143" s="241"/>
      <c r="V143" s="241"/>
      <c r="W143" s="241"/>
      <c r="X143" s="241"/>
      <c r="Y143" s="241"/>
      <c r="Z143" s="241"/>
      <c r="AA143" s="247"/>
      <c r="AT143" s="248" t="s">
        <v>177</v>
      </c>
      <c r="AU143" s="248" t="s">
        <v>118</v>
      </c>
      <c r="AV143" s="11" t="s">
        <v>118</v>
      </c>
      <c r="AW143" s="11" t="s">
        <v>37</v>
      </c>
      <c r="AX143" s="11" t="s">
        <v>38</v>
      </c>
      <c r="AY143" s="248" t="s">
        <v>169</v>
      </c>
    </row>
    <row r="144" s="1" customFormat="1" ht="38.25" customHeight="1">
      <c r="B144" s="47"/>
      <c r="C144" s="220" t="s">
        <v>187</v>
      </c>
      <c r="D144" s="220" t="s">
        <v>170</v>
      </c>
      <c r="E144" s="221" t="s">
        <v>188</v>
      </c>
      <c r="F144" s="222" t="s">
        <v>189</v>
      </c>
      <c r="G144" s="222"/>
      <c r="H144" s="222"/>
      <c r="I144" s="222"/>
      <c r="J144" s="223" t="s">
        <v>173</v>
      </c>
      <c r="K144" s="224">
        <v>14.779</v>
      </c>
      <c r="L144" s="225">
        <v>0</v>
      </c>
      <c r="M144" s="226"/>
      <c r="N144" s="227">
        <f>ROUND(L144*K144,1)</f>
        <v>0</v>
      </c>
      <c r="O144" s="227"/>
      <c r="P144" s="227"/>
      <c r="Q144" s="227"/>
      <c r="R144" s="49"/>
      <c r="T144" s="228" t="s">
        <v>22</v>
      </c>
      <c r="U144" s="57" t="s">
        <v>45</v>
      </c>
      <c r="V144" s="48"/>
      <c r="W144" s="229">
        <f>V144*K144</f>
        <v>0</v>
      </c>
      <c r="X144" s="229">
        <v>0</v>
      </c>
      <c r="Y144" s="229">
        <f>X144*K144</f>
        <v>0</v>
      </c>
      <c r="Z144" s="229">
        <v>0</v>
      </c>
      <c r="AA144" s="230">
        <f>Z144*K144</f>
        <v>0</v>
      </c>
      <c r="AR144" s="23" t="s">
        <v>174</v>
      </c>
      <c r="AT144" s="23" t="s">
        <v>170</v>
      </c>
      <c r="AU144" s="23" t="s">
        <v>118</v>
      </c>
      <c r="AY144" s="23" t="s">
        <v>169</v>
      </c>
      <c r="BE144" s="143">
        <f>IF(U144="základní",N144,0)</f>
        <v>0</v>
      </c>
      <c r="BF144" s="143">
        <f>IF(U144="snížená",N144,0)</f>
        <v>0</v>
      </c>
      <c r="BG144" s="143">
        <f>IF(U144="zákl. přenesená",N144,0)</f>
        <v>0</v>
      </c>
      <c r="BH144" s="143">
        <f>IF(U144="sníž. přenesená",N144,0)</f>
        <v>0</v>
      </c>
      <c r="BI144" s="143">
        <f>IF(U144="nulová",N144,0)</f>
        <v>0</v>
      </c>
      <c r="BJ144" s="23" t="s">
        <v>38</v>
      </c>
      <c r="BK144" s="143">
        <f>ROUND(L144*K144,1)</f>
        <v>0</v>
      </c>
      <c r="BL144" s="23" t="s">
        <v>174</v>
      </c>
      <c r="BM144" s="23" t="s">
        <v>190</v>
      </c>
    </row>
    <row r="145" s="1" customFormat="1" ht="25.5" customHeight="1">
      <c r="B145" s="47"/>
      <c r="C145" s="220" t="s">
        <v>174</v>
      </c>
      <c r="D145" s="220" t="s">
        <v>170</v>
      </c>
      <c r="E145" s="221" t="s">
        <v>191</v>
      </c>
      <c r="F145" s="222" t="s">
        <v>192</v>
      </c>
      <c r="G145" s="222"/>
      <c r="H145" s="222"/>
      <c r="I145" s="222"/>
      <c r="J145" s="223" t="s">
        <v>173</v>
      </c>
      <c r="K145" s="224">
        <v>14.779</v>
      </c>
      <c r="L145" s="225">
        <v>0</v>
      </c>
      <c r="M145" s="226"/>
      <c r="N145" s="227">
        <f>ROUND(L145*K145,1)</f>
        <v>0</v>
      </c>
      <c r="O145" s="227"/>
      <c r="P145" s="227"/>
      <c r="Q145" s="227"/>
      <c r="R145" s="49"/>
      <c r="T145" s="228" t="s">
        <v>22</v>
      </c>
      <c r="U145" s="57" t="s">
        <v>45</v>
      </c>
      <c r="V145" s="48"/>
      <c r="W145" s="229">
        <f>V145*K145</f>
        <v>0</v>
      </c>
      <c r="X145" s="229">
        <v>0</v>
      </c>
      <c r="Y145" s="229">
        <f>X145*K145</f>
        <v>0</v>
      </c>
      <c r="Z145" s="229">
        <v>0</v>
      </c>
      <c r="AA145" s="230">
        <f>Z145*K145</f>
        <v>0</v>
      </c>
      <c r="AR145" s="23" t="s">
        <v>174</v>
      </c>
      <c r="AT145" s="23" t="s">
        <v>170</v>
      </c>
      <c r="AU145" s="23" t="s">
        <v>118</v>
      </c>
      <c r="AY145" s="23" t="s">
        <v>169</v>
      </c>
      <c r="BE145" s="143">
        <f>IF(U145="základní",N145,0)</f>
        <v>0</v>
      </c>
      <c r="BF145" s="143">
        <f>IF(U145="snížená",N145,0)</f>
        <v>0</v>
      </c>
      <c r="BG145" s="143">
        <f>IF(U145="zákl. přenesená",N145,0)</f>
        <v>0</v>
      </c>
      <c r="BH145" s="143">
        <f>IF(U145="sníž. přenesená",N145,0)</f>
        <v>0</v>
      </c>
      <c r="BI145" s="143">
        <f>IF(U145="nulová",N145,0)</f>
        <v>0</v>
      </c>
      <c r="BJ145" s="23" t="s">
        <v>38</v>
      </c>
      <c r="BK145" s="143">
        <f>ROUND(L145*K145,1)</f>
        <v>0</v>
      </c>
      <c r="BL145" s="23" t="s">
        <v>174</v>
      </c>
      <c r="BM145" s="23" t="s">
        <v>193</v>
      </c>
    </row>
    <row r="146" s="1" customFormat="1" ht="25.5" customHeight="1">
      <c r="B146" s="47"/>
      <c r="C146" s="220" t="s">
        <v>194</v>
      </c>
      <c r="D146" s="220" t="s">
        <v>170</v>
      </c>
      <c r="E146" s="221" t="s">
        <v>195</v>
      </c>
      <c r="F146" s="222" t="s">
        <v>196</v>
      </c>
      <c r="G146" s="222"/>
      <c r="H146" s="222"/>
      <c r="I146" s="222"/>
      <c r="J146" s="223" t="s">
        <v>173</v>
      </c>
      <c r="K146" s="224">
        <v>14.779</v>
      </c>
      <c r="L146" s="225">
        <v>0</v>
      </c>
      <c r="M146" s="226"/>
      <c r="N146" s="227">
        <f>ROUND(L146*K146,1)</f>
        <v>0</v>
      </c>
      <c r="O146" s="227"/>
      <c r="P146" s="227"/>
      <c r="Q146" s="227"/>
      <c r="R146" s="49"/>
      <c r="T146" s="228" t="s">
        <v>22</v>
      </c>
      <c r="U146" s="57" t="s">
        <v>45</v>
      </c>
      <c r="V146" s="48"/>
      <c r="W146" s="229">
        <f>V146*K146</f>
        <v>0</v>
      </c>
      <c r="X146" s="229">
        <v>0</v>
      </c>
      <c r="Y146" s="229">
        <f>X146*K146</f>
        <v>0</v>
      </c>
      <c r="Z146" s="229">
        <v>0</v>
      </c>
      <c r="AA146" s="230">
        <f>Z146*K146</f>
        <v>0</v>
      </c>
      <c r="AR146" s="23" t="s">
        <v>174</v>
      </c>
      <c r="AT146" s="23" t="s">
        <v>170</v>
      </c>
      <c r="AU146" s="23" t="s">
        <v>118</v>
      </c>
      <c r="AY146" s="23" t="s">
        <v>169</v>
      </c>
      <c r="BE146" s="143">
        <f>IF(U146="základní",N146,0)</f>
        <v>0</v>
      </c>
      <c r="BF146" s="143">
        <f>IF(U146="snížená",N146,0)</f>
        <v>0</v>
      </c>
      <c r="BG146" s="143">
        <f>IF(U146="zákl. přenesená",N146,0)</f>
        <v>0</v>
      </c>
      <c r="BH146" s="143">
        <f>IF(U146="sníž. přenesená",N146,0)</f>
        <v>0</v>
      </c>
      <c r="BI146" s="143">
        <f>IF(U146="nulová",N146,0)</f>
        <v>0</v>
      </c>
      <c r="BJ146" s="23" t="s">
        <v>38</v>
      </c>
      <c r="BK146" s="143">
        <f>ROUND(L146*K146,1)</f>
        <v>0</v>
      </c>
      <c r="BL146" s="23" t="s">
        <v>174</v>
      </c>
      <c r="BM146" s="23" t="s">
        <v>197</v>
      </c>
    </row>
    <row r="147" s="1" customFormat="1" ht="16.5" customHeight="1">
      <c r="B147" s="47"/>
      <c r="C147" s="220" t="s">
        <v>198</v>
      </c>
      <c r="D147" s="220" t="s">
        <v>170</v>
      </c>
      <c r="E147" s="221" t="s">
        <v>199</v>
      </c>
      <c r="F147" s="222" t="s">
        <v>200</v>
      </c>
      <c r="G147" s="222"/>
      <c r="H147" s="222"/>
      <c r="I147" s="222"/>
      <c r="J147" s="223" t="s">
        <v>173</v>
      </c>
      <c r="K147" s="224">
        <v>14.779</v>
      </c>
      <c r="L147" s="225">
        <v>0</v>
      </c>
      <c r="M147" s="226"/>
      <c r="N147" s="227">
        <f>ROUND(L147*K147,1)</f>
        <v>0</v>
      </c>
      <c r="O147" s="227"/>
      <c r="P147" s="227"/>
      <c r="Q147" s="227"/>
      <c r="R147" s="49"/>
      <c r="T147" s="228" t="s">
        <v>22</v>
      </c>
      <c r="U147" s="57" t="s">
        <v>45</v>
      </c>
      <c r="V147" s="48"/>
      <c r="W147" s="229">
        <f>V147*K147</f>
        <v>0</v>
      </c>
      <c r="X147" s="229">
        <v>0</v>
      </c>
      <c r="Y147" s="229">
        <f>X147*K147</f>
        <v>0</v>
      </c>
      <c r="Z147" s="229">
        <v>0</v>
      </c>
      <c r="AA147" s="230">
        <f>Z147*K147</f>
        <v>0</v>
      </c>
      <c r="AR147" s="23" t="s">
        <v>174</v>
      </c>
      <c r="AT147" s="23" t="s">
        <v>170</v>
      </c>
      <c r="AU147" s="23" t="s">
        <v>118</v>
      </c>
      <c r="AY147" s="23" t="s">
        <v>169</v>
      </c>
      <c r="BE147" s="143">
        <f>IF(U147="základní",N147,0)</f>
        <v>0</v>
      </c>
      <c r="BF147" s="143">
        <f>IF(U147="snížená",N147,0)</f>
        <v>0</v>
      </c>
      <c r="BG147" s="143">
        <f>IF(U147="zákl. přenesená",N147,0)</f>
        <v>0</v>
      </c>
      <c r="BH147" s="143">
        <f>IF(U147="sníž. přenesená",N147,0)</f>
        <v>0</v>
      </c>
      <c r="BI147" s="143">
        <f>IF(U147="nulová",N147,0)</f>
        <v>0</v>
      </c>
      <c r="BJ147" s="23" t="s">
        <v>38</v>
      </c>
      <c r="BK147" s="143">
        <f>ROUND(L147*K147,1)</f>
        <v>0</v>
      </c>
      <c r="BL147" s="23" t="s">
        <v>174</v>
      </c>
      <c r="BM147" s="23" t="s">
        <v>201</v>
      </c>
    </row>
    <row r="148" s="1" customFormat="1" ht="25.5" customHeight="1">
      <c r="B148" s="47"/>
      <c r="C148" s="220" t="s">
        <v>202</v>
      </c>
      <c r="D148" s="220" t="s">
        <v>170</v>
      </c>
      <c r="E148" s="221" t="s">
        <v>203</v>
      </c>
      <c r="F148" s="222" t="s">
        <v>204</v>
      </c>
      <c r="G148" s="222"/>
      <c r="H148" s="222"/>
      <c r="I148" s="222"/>
      <c r="J148" s="223" t="s">
        <v>205</v>
      </c>
      <c r="K148" s="224">
        <v>26.602</v>
      </c>
      <c r="L148" s="225">
        <v>0</v>
      </c>
      <c r="M148" s="226"/>
      <c r="N148" s="227">
        <f>ROUND(L148*K148,1)</f>
        <v>0</v>
      </c>
      <c r="O148" s="227"/>
      <c r="P148" s="227"/>
      <c r="Q148" s="227"/>
      <c r="R148" s="49"/>
      <c r="T148" s="228" t="s">
        <v>22</v>
      </c>
      <c r="U148" s="57" t="s">
        <v>45</v>
      </c>
      <c r="V148" s="48"/>
      <c r="W148" s="229">
        <f>V148*K148</f>
        <v>0</v>
      </c>
      <c r="X148" s="229">
        <v>0</v>
      </c>
      <c r="Y148" s="229">
        <f>X148*K148</f>
        <v>0</v>
      </c>
      <c r="Z148" s="229">
        <v>0</v>
      </c>
      <c r="AA148" s="230">
        <f>Z148*K148</f>
        <v>0</v>
      </c>
      <c r="AR148" s="23" t="s">
        <v>174</v>
      </c>
      <c r="AT148" s="23" t="s">
        <v>170</v>
      </c>
      <c r="AU148" s="23" t="s">
        <v>118</v>
      </c>
      <c r="AY148" s="23" t="s">
        <v>169</v>
      </c>
      <c r="BE148" s="143">
        <f>IF(U148="základní",N148,0)</f>
        <v>0</v>
      </c>
      <c r="BF148" s="143">
        <f>IF(U148="snížená",N148,0)</f>
        <v>0</v>
      </c>
      <c r="BG148" s="143">
        <f>IF(U148="zákl. přenesená",N148,0)</f>
        <v>0</v>
      </c>
      <c r="BH148" s="143">
        <f>IF(U148="sníž. přenesená",N148,0)</f>
        <v>0</v>
      </c>
      <c r="BI148" s="143">
        <f>IF(U148="nulová",N148,0)</f>
        <v>0</v>
      </c>
      <c r="BJ148" s="23" t="s">
        <v>38</v>
      </c>
      <c r="BK148" s="143">
        <f>ROUND(L148*K148,1)</f>
        <v>0</v>
      </c>
      <c r="BL148" s="23" t="s">
        <v>174</v>
      </c>
      <c r="BM148" s="23" t="s">
        <v>206</v>
      </c>
    </row>
    <row r="149" s="11" customFormat="1" ht="16.5" customHeight="1">
      <c r="B149" s="240"/>
      <c r="C149" s="241"/>
      <c r="D149" s="241"/>
      <c r="E149" s="242" t="s">
        <v>22</v>
      </c>
      <c r="F149" s="259" t="s">
        <v>207</v>
      </c>
      <c r="G149" s="260"/>
      <c r="H149" s="260"/>
      <c r="I149" s="260"/>
      <c r="J149" s="241"/>
      <c r="K149" s="244">
        <v>26.602</v>
      </c>
      <c r="L149" s="241"/>
      <c r="M149" s="241"/>
      <c r="N149" s="241"/>
      <c r="O149" s="241"/>
      <c r="P149" s="241"/>
      <c r="Q149" s="241"/>
      <c r="R149" s="245"/>
      <c r="T149" s="246"/>
      <c r="U149" s="241"/>
      <c r="V149" s="241"/>
      <c r="W149" s="241"/>
      <c r="X149" s="241"/>
      <c r="Y149" s="241"/>
      <c r="Z149" s="241"/>
      <c r="AA149" s="247"/>
      <c r="AT149" s="248" t="s">
        <v>177</v>
      </c>
      <c r="AU149" s="248" t="s">
        <v>118</v>
      </c>
      <c r="AV149" s="11" t="s">
        <v>118</v>
      </c>
      <c r="AW149" s="11" t="s">
        <v>37</v>
      </c>
      <c r="AX149" s="11" t="s">
        <v>38</v>
      </c>
      <c r="AY149" s="248" t="s">
        <v>169</v>
      </c>
    </row>
    <row r="150" s="9" customFormat="1" ht="29.88" customHeight="1">
      <c r="B150" s="206"/>
      <c r="C150" s="207"/>
      <c r="D150" s="217" t="s">
        <v>130</v>
      </c>
      <c r="E150" s="217"/>
      <c r="F150" s="217"/>
      <c r="G150" s="217"/>
      <c r="H150" s="217"/>
      <c r="I150" s="217"/>
      <c r="J150" s="217"/>
      <c r="K150" s="217"/>
      <c r="L150" s="217"/>
      <c r="M150" s="217"/>
      <c r="N150" s="218">
        <f>BK150</f>
        <v>0</v>
      </c>
      <c r="O150" s="219"/>
      <c r="P150" s="219"/>
      <c r="Q150" s="219"/>
      <c r="R150" s="210"/>
      <c r="T150" s="211"/>
      <c r="U150" s="207"/>
      <c r="V150" s="207"/>
      <c r="W150" s="212">
        <f>SUM(W151:W160)</f>
        <v>0</v>
      </c>
      <c r="X150" s="207"/>
      <c r="Y150" s="212">
        <f>SUM(Y151:Y160)</f>
        <v>133.89480350400001</v>
      </c>
      <c r="Z150" s="207"/>
      <c r="AA150" s="213">
        <f>SUM(AA151:AA160)</f>
        <v>0</v>
      </c>
      <c r="AR150" s="214" t="s">
        <v>38</v>
      </c>
      <c r="AT150" s="215" t="s">
        <v>79</v>
      </c>
      <c r="AU150" s="215" t="s">
        <v>38</v>
      </c>
      <c r="AY150" s="214" t="s">
        <v>169</v>
      </c>
      <c r="BK150" s="216">
        <f>SUM(BK151:BK160)</f>
        <v>0</v>
      </c>
    </row>
    <row r="151" s="1" customFormat="1" ht="16.5" customHeight="1">
      <c r="B151" s="47"/>
      <c r="C151" s="220" t="s">
        <v>208</v>
      </c>
      <c r="D151" s="220" t="s">
        <v>170</v>
      </c>
      <c r="E151" s="221" t="s">
        <v>209</v>
      </c>
      <c r="F151" s="222" t="s">
        <v>210</v>
      </c>
      <c r="G151" s="222"/>
      <c r="H151" s="222"/>
      <c r="I151" s="222"/>
      <c r="J151" s="223" t="s">
        <v>211</v>
      </c>
      <c r="K151" s="224">
        <v>301.07999999999998</v>
      </c>
      <c r="L151" s="225">
        <v>0</v>
      </c>
      <c r="M151" s="226"/>
      <c r="N151" s="227">
        <f>ROUND(L151*K151,1)</f>
        <v>0</v>
      </c>
      <c r="O151" s="227"/>
      <c r="P151" s="227"/>
      <c r="Q151" s="227"/>
      <c r="R151" s="49"/>
      <c r="T151" s="228" t="s">
        <v>22</v>
      </c>
      <c r="U151" s="57" t="s">
        <v>45</v>
      </c>
      <c r="V151" s="48"/>
      <c r="W151" s="229">
        <f>V151*K151</f>
        <v>0</v>
      </c>
      <c r="X151" s="229">
        <v>0.0010300000000000001</v>
      </c>
      <c r="Y151" s="229">
        <f>X151*K151</f>
        <v>0.31011240000000001</v>
      </c>
      <c r="Z151" s="229">
        <v>0</v>
      </c>
      <c r="AA151" s="230">
        <f>Z151*K151</f>
        <v>0</v>
      </c>
      <c r="AR151" s="23" t="s">
        <v>174</v>
      </c>
      <c r="AT151" s="23" t="s">
        <v>170</v>
      </c>
      <c r="AU151" s="23" t="s">
        <v>118</v>
      </c>
      <c r="AY151" s="23" t="s">
        <v>169</v>
      </c>
      <c r="BE151" s="143">
        <f>IF(U151="základní",N151,0)</f>
        <v>0</v>
      </c>
      <c r="BF151" s="143">
        <f>IF(U151="snížená",N151,0)</f>
        <v>0</v>
      </c>
      <c r="BG151" s="143">
        <f>IF(U151="zákl. přenesená",N151,0)</f>
        <v>0</v>
      </c>
      <c r="BH151" s="143">
        <f>IF(U151="sníž. přenesená",N151,0)</f>
        <v>0</v>
      </c>
      <c r="BI151" s="143">
        <f>IF(U151="nulová",N151,0)</f>
        <v>0</v>
      </c>
      <c r="BJ151" s="23" t="s">
        <v>38</v>
      </c>
      <c r="BK151" s="143">
        <f>ROUND(L151*K151,1)</f>
        <v>0</v>
      </c>
      <c r="BL151" s="23" t="s">
        <v>174</v>
      </c>
      <c r="BM151" s="23" t="s">
        <v>212</v>
      </c>
    </row>
    <row r="152" s="10" customFormat="1" ht="16.5" customHeight="1">
      <c r="B152" s="231"/>
      <c r="C152" s="232"/>
      <c r="D152" s="232"/>
      <c r="E152" s="233" t="s">
        <v>22</v>
      </c>
      <c r="F152" s="234" t="s">
        <v>213</v>
      </c>
      <c r="G152" s="235"/>
      <c r="H152" s="235"/>
      <c r="I152" s="235"/>
      <c r="J152" s="232"/>
      <c r="K152" s="233" t="s">
        <v>22</v>
      </c>
      <c r="L152" s="232"/>
      <c r="M152" s="232"/>
      <c r="N152" s="232"/>
      <c r="O152" s="232"/>
      <c r="P152" s="232"/>
      <c r="Q152" s="232"/>
      <c r="R152" s="236"/>
      <c r="T152" s="237"/>
      <c r="U152" s="232"/>
      <c r="V152" s="232"/>
      <c r="W152" s="232"/>
      <c r="X152" s="232"/>
      <c r="Y152" s="232"/>
      <c r="Z152" s="232"/>
      <c r="AA152" s="238"/>
      <c r="AT152" s="239" t="s">
        <v>177</v>
      </c>
      <c r="AU152" s="239" t="s">
        <v>118</v>
      </c>
      <c r="AV152" s="10" t="s">
        <v>38</v>
      </c>
      <c r="AW152" s="10" t="s">
        <v>37</v>
      </c>
      <c r="AX152" s="10" t="s">
        <v>80</v>
      </c>
      <c r="AY152" s="239" t="s">
        <v>169</v>
      </c>
    </row>
    <row r="153" s="11" customFormat="1" ht="16.5" customHeight="1">
      <c r="B153" s="240"/>
      <c r="C153" s="241"/>
      <c r="D153" s="241"/>
      <c r="E153" s="242" t="s">
        <v>22</v>
      </c>
      <c r="F153" s="243" t="s">
        <v>214</v>
      </c>
      <c r="G153" s="241"/>
      <c r="H153" s="241"/>
      <c r="I153" s="241"/>
      <c r="J153" s="241"/>
      <c r="K153" s="244">
        <v>301.07999999999998</v>
      </c>
      <c r="L153" s="241"/>
      <c r="M153" s="241"/>
      <c r="N153" s="241"/>
      <c r="O153" s="241"/>
      <c r="P153" s="241"/>
      <c r="Q153" s="241"/>
      <c r="R153" s="245"/>
      <c r="T153" s="246"/>
      <c r="U153" s="241"/>
      <c r="V153" s="241"/>
      <c r="W153" s="241"/>
      <c r="X153" s="241"/>
      <c r="Y153" s="241"/>
      <c r="Z153" s="241"/>
      <c r="AA153" s="247"/>
      <c r="AT153" s="248" t="s">
        <v>177</v>
      </c>
      <c r="AU153" s="248" t="s">
        <v>118</v>
      </c>
      <c r="AV153" s="11" t="s">
        <v>118</v>
      </c>
      <c r="AW153" s="11" t="s">
        <v>37</v>
      </c>
      <c r="AX153" s="11" t="s">
        <v>38</v>
      </c>
      <c r="AY153" s="248" t="s">
        <v>169</v>
      </c>
    </row>
    <row r="154" s="1" customFormat="1" ht="16.5" customHeight="1">
      <c r="B154" s="47"/>
      <c r="C154" s="220" t="s">
        <v>215</v>
      </c>
      <c r="D154" s="220" t="s">
        <v>170</v>
      </c>
      <c r="E154" s="221" t="s">
        <v>216</v>
      </c>
      <c r="F154" s="222" t="s">
        <v>217</v>
      </c>
      <c r="G154" s="222"/>
      <c r="H154" s="222"/>
      <c r="I154" s="222"/>
      <c r="J154" s="223" t="s">
        <v>211</v>
      </c>
      <c r="K154" s="224">
        <v>301.07999999999998</v>
      </c>
      <c r="L154" s="225">
        <v>0</v>
      </c>
      <c r="M154" s="226"/>
      <c r="N154" s="227">
        <f>ROUND(L154*K154,1)</f>
        <v>0</v>
      </c>
      <c r="O154" s="227"/>
      <c r="P154" s="227"/>
      <c r="Q154" s="227"/>
      <c r="R154" s="49"/>
      <c r="T154" s="228" t="s">
        <v>22</v>
      </c>
      <c r="U154" s="57" t="s">
        <v>45</v>
      </c>
      <c r="V154" s="48"/>
      <c r="W154" s="229">
        <f>V154*K154</f>
        <v>0</v>
      </c>
      <c r="X154" s="229">
        <v>0</v>
      </c>
      <c r="Y154" s="229">
        <f>X154*K154</f>
        <v>0</v>
      </c>
      <c r="Z154" s="229">
        <v>0</v>
      </c>
      <c r="AA154" s="230">
        <f>Z154*K154</f>
        <v>0</v>
      </c>
      <c r="AR154" s="23" t="s">
        <v>174</v>
      </c>
      <c r="AT154" s="23" t="s">
        <v>170</v>
      </c>
      <c r="AU154" s="23" t="s">
        <v>118</v>
      </c>
      <c r="AY154" s="23" t="s">
        <v>169</v>
      </c>
      <c r="BE154" s="143">
        <f>IF(U154="základní",N154,0)</f>
        <v>0</v>
      </c>
      <c r="BF154" s="143">
        <f>IF(U154="snížená",N154,0)</f>
        <v>0</v>
      </c>
      <c r="BG154" s="143">
        <f>IF(U154="zákl. přenesená",N154,0)</f>
        <v>0</v>
      </c>
      <c r="BH154" s="143">
        <f>IF(U154="sníž. přenesená",N154,0)</f>
        <v>0</v>
      </c>
      <c r="BI154" s="143">
        <f>IF(U154="nulová",N154,0)</f>
        <v>0</v>
      </c>
      <c r="BJ154" s="23" t="s">
        <v>38</v>
      </c>
      <c r="BK154" s="143">
        <f>ROUND(L154*K154,1)</f>
        <v>0</v>
      </c>
      <c r="BL154" s="23" t="s">
        <v>174</v>
      </c>
      <c r="BM154" s="23" t="s">
        <v>218</v>
      </c>
    </row>
    <row r="155" s="1" customFormat="1" ht="38.25" customHeight="1">
      <c r="B155" s="47"/>
      <c r="C155" s="220" t="s">
        <v>219</v>
      </c>
      <c r="D155" s="220" t="s">
        <v>170</v>
      </c>
      <c r="E155" s="221" t="s">
        <v>220</v>
      </c>
      <c r="F155" s="222" t="s">
        <v>221</v>
      </c>
      <c r="G155" s="222"/>
      <c r="H155" s="222"/>
      <c r="I155" s="222"/>
      <c r="J155" s="223" t="s">
        <v>211</v>
      </c>
      <c r="K155" s="224">
        <v>311.88</v>
      </c>
      <c r="L155" s="225">
        <v>0</v>
      </c>
      <c r="M155" s="226"/>
      <c r="N155" s="227">
        <f>ROUND(L155*K155,1)</f>
        <v>0</v>
      </c>
      <c r="O155" s="227"/>
      <c r="P155" s="227"/>
      <c r="Q155" s="227"/>
      <c r="R155" s="49"/>
      <c r="T155" s="228" t="s">
        <v>22</v>
      </c>
      <c r="U155" s="57" t="s">
        <v>45</v>
      </c>
      <c r="V155" s="48"/>
      <c r="W155" s="229">
        <f>V155*K155</f>
        <v>0</v>
      </c>
      <c r="X155" s="229">
        <v>0.4283208</v>
      </c>
      <c r="Y155" s="229">
        <f>X155*K155</f>
        <v>133.584691104</v>
      </c>
      <c r="Z155" s="229">
        <v>0</v>
      </c>
      <c r="AA155" s="230">
        <f>Z155*K155</f>
        <v>0</v>
      </c>
      <c r="AR155" s="23" t="s">
        <v>174</v>
      </c>
      <c r="AT155" s="23" t="s">
        <v>170</v>
      </c>
      <c r="AU155" s="23" t="s">
        <v>118</v>
      </c>
      <c r="AY155" s="23" t="s">
        <v>169</v>
      </c>
      <c r="BE155" s="143">
        <f>IF(U155="základní",N155,0)</f>
        <v>0</v>
      </c>
      <c r="BF155" s="143">
        <f>IF(U155="snížená",N155,0)</f>
        <v>0</v>
      </c>
      <c r="BG155" s="143">
        <f>IF(U155="zákl. přenesená",N155,0)</f>
        <v>0</v>
      </c>
      <c r="BH155" s="143">
        <f>IF(U155="sníž. přenesená",N155,0)</f>
        <v>0</v>
      </c>
      <c r="BI155" s="143">
        <f>IF(U155="nulová",N155,0)</f>
        <v>0</v>
      </c>
      <c r="BJ155" s="23" t="s">
        <v>38</v>
      </c>
      <c r="BK155" s="143">
        <f>ROUND(L155*K155,1)</f>
        <v>0</v>
      </c>
      <c r="BL155" s="23" t="s">
        <v>174</v>
      </c>
      <c r="BM155" s="23" t="s">
        <v>222</v>
      </c>
    </row>
    <row r="156" s="10" customFormat="1" ht="16.5" customHeight="1">
      <c r="B156" s="231"/>
      <c r="C156" s="232"/>
      <c r="D156" s="232"/>
      <c r="E156" s="233" t="s">
        <v>22</v>
      </c>
      <c r="F156" s="234" t="s">
        <v>223</v>
      </c>
      <c r="G156" s="235"/>
      <c r="H156" s="235"/>
      <c r="I156" s="235"/>
      <c r="J156" s="232"/>
      <c r="K156" s="233" t="s">
        <v>22</v>
      </c>
      <c r="L156" s="232"/>
      <c r="M156" s="232"/>
      <c r="N156" s="232"/>
      <c r="O156" s="232"/>
      <c r="P156" s="232"/>
      <c r="Q156" s="232"/>
      <c r="R156" s="236"/>
      <c r="T156" s="237"/>
      <c r="U156" s="232"/>
      <c r="V156" s="232"/>
      <c r="W156" s="232"/>
      <c r="X156" s="232"/>
      <c r="Y156" s="232"/>
      <c r="Z156" s="232"/>
      <c r="AA156" s="238"/>
      <c r="AT156" s="239" t="s">
        <v>177</v>
      </c>
      <c r="AU156" s="239" t="s">
        <v>118</v>
      </c>
      <c r="AV156" s="10" t="s">
        <v>38</v>
      </c>
      <c r="AW156" s="10" t="s">
        <v>37</v>
      </c>
      <c r="AX156" s="10" t="s">
        <v>80</v>
      </c>
      <c r="AY156" s="239" t="s">
        <v>169</v>
      </c>
    </row>
    <row r="157" s="11" customFormat="1" ht="16.5" customHeight="1">
      <c r="B157" s="240"/>
      <c r="C157" s="241"/>
      <c r="D157" s="241"/>
      <c r="E157" s="242" t="s">
        <v>22</v>
      </c>
      <c r="F157" s="243" t="s">
        <v>224</v>
      </c>
      <c r="G157" s="241"/>
      <c r="H157" s="241"/>
      <c r="I157" s="241"/>
      <c r="J157" s="241"/>
      <c r="K157" s="244">
        <v>80.280000000000001</v>
      </c>
      <c r="L157" s="241"/>
      <c r="M157" s="241"/>
      <c r="N157" s="241"/>
      <c r="O157" s="241"/>
      <c r="P157" s="241"/>
      <c r="Q157" s="241"/>
      <c r="R157" s="245"/>
      <c r="T157" s="246"/>
      <c r="U157" s="241"/>
      <c r="V157" s="241"/>
      <c r="W157" s="241"/>
      <c r="X157" s="241"/>
      <c r="Y157" s="241"/>
      <c r="Z157" s="241"/>
      <c r="AA157" s="247"/>
      <c r="AT157" s="248" t="s">
        <v>177</v>
      </c>
      <c r="AU157" s="248" t="s">
        <v>118</v>
      </c>
      <c r="AV157" s="11" t="s">
        <v>118</v>
      </c>
      <c r="AW157" s="11" t="s">
        <v>37</v>
      </c>
      <c r="AX157" s="11" t="s">
        <v>80</v>
      </c>
      <c r="AY157" s="248" t="s">
        <v>169</v>
      </c>
    </row>
    <row r="158" s="10" customFormat="1" ht="16.5" customHeight="1">
      <c r="B158" s="231"/>
      <c r="C158" s="232"/>
      <c r="D158" s="232"/>
      <c r="E158" s="233" t="s">
        <v>22</v>
      </c>
      <c r="F158" s="249" t="s">
        <v>225</v>
      </c>
      <c r="G158" s="232"/>
      <c r="H158" s="232"/>
      <c r="I158" s="232"/>
      <c r="J158" s="232"/>
      <c r="K158" s="233" t="s">
        <v>22</v>
      </c>
      <c r="L158" s="232"/>
      <c r="M158" s="232"/>
      <c r="N158" s="232"/>
      <c r="O158" s="232"/>
      <c r="P158" s="232"/>
      <c r="Q158" s="232"/>
      <c r="R158" s="236"/>
      <c r="T158" s="237"/>
      <c r="U158" s="232"/>
      <c r="V158" s="232"/>
      <c r="W158" s="232"/>
      <c r="X158" s="232"/>
      <c r="Y158" s="232"/>
      <c r="Z158" s="232"/>
      <c r="AA158" s="238"/>
      <c r="AT158" s="239" t="s">
        <v>177</v>
      </c>
      <c r="AU158" s="239" t="s">
        <v>118</v>
      </c>
      <c r="AV158" s="10" t="s">
        <v>38</v>
      </c>
      <c r="AW158" s="10" t="s">
        <v>37</v>
      </c>
      <c r="AX158" s="10" t="s">
        <v>80</v>
      </c>
      <c r="AY158" s="239" t="s">
        <v>169</v>
      </c>
    </row>
    <row r="159" s="11" customFormat="1" ht="16.5" customHeight="1">
      <c r="B159" s="240"/>
      <c r="C159" s="241"/>
      <c r="D159" s="241"/>
      <c r="E159" s="242" t="s">
        <v>22</v>
      </c>
      <c r="F159" s="243" t="s">
        <v>226</v>
      </c>
      <c r="G159" s="241"/>
      <c r="H159" s="241"/>
      <c r="I159" s="241"/>
      <c r="J159" s="241"/>
      <c r="K159" s="244">
        <v>231.59999999999999</v>
      </c>
      <c r="L159" s="241"/>
      <c r="M159" s="241"/>
      <c r="N159" s="241"/>
      <c r="O159" s="241"/>
      <c r="P159" s="241"/>
      <c r="Q159" s="241"/>
      <c r="R159" s="245"/>
      <c r="T159" s="246"/>
      <c r="U159" s="241"/>
      <c r="V159" s="241"/>
      <c r="W159" s="241"/>
      <c r="X159" s="241"/>
      <c r="Y159" s="241"/>
      <c r="Z159" s="241"/>
      <c r="AA159" s="247"/>
      <c r="AT159" s="248" t="s">
        <v>177</v>
      </c>
      <c r="AU159" s="248" t="s">
        <v>118</v>
      </c>
      <c r="AV159" s="11" t="s">
        <v>118</v>
      </c>
      <c r="AW159" s="11" t="s">
        <v>37</v>
      </c>
      <c r="AX159" s="11" t="s">
        <v>80</v>
      </c>
      <c r="AY159" s="248" t="s">
        <v>169</v>
      </c>
    </row>
    <row r="160" s="12" customFormat="1" ht="16.5" customHeight="1">
      <c r="B160" s="250"/>
      <c r="C160" s="251"/>
      <c r="D160" s="251"/>
      <c r="E160" s="252" t="s">
        <v>22</v>
      </c>
      <c r="F160" s="253" t="s">
        <v>181</v>
      </c>
      <c r="G160" s="251"/>
      <c r="H160" s="251"/>
      <c r="I160" s="251"/>
      <c r="J160" s="251"/>
      <c r="K160" s="254">
        <v>311.88</v>
      </c>
      <c r="L160" s="251"/>
      <c r="M160" s="251"/>
      <c r="N160" s="251"/>
      <c r="O160" s="251"/>
      <c r="P160" s="251"/>
      <c r="Q160" s="251"/>
      <c r="R160" s="255"/>
      <c r="T160" s="256"/>
      <c r="U160" s="251"/>
      <c r="V160" s="251"/>
      <c r="W160" s="251"/>
      <c r="X160" s="251"/>
      <c r="Y160" s="251"/>
      <c r="Z160" s="251"/>
      <c r="AA160" s="257"/>
      <c r="AT160" s="258" t="s">
        <v>177</v>
      </c>
      <c r="AU160" s="258" t="s">
        <v>118</v>
      </c>
      <c r="AV160" s="12" t="s">
        <v>174</v>
      </c>
      <c r="AW160" s="12" t="s">
        <v>37</v>
      </c>
      <c r="AX160" s="12" t="s">
        <v>38</v>
      </c>
      <c r="AY160" s="258" t="s">
        <v>169</v>
      </c>
    </row>
    <row r="161" s="9" customFormat="1" ht="29.88" customHeight="1">
      <c r="B161" s="206"/>
      <c r="C161" s="207"/>
      <c r="D161" s="217" t="s">
        <v>131</v>
      </c>
      <c r="E161" s="217"/>
      <c r="F161" s="217"/>
      <c r="G161" s="217"/>
      <c r="H161" s="217"/>
      <c r="I161" s="217"/>
      <c r="J161" s="217"/>
      <c r="K161" s="217"/>
      <c r="L161" s="217"/>
      <c r="M161" s="217"/>
      <c r="N161" s="218">
        <f>BK161</f>
        <v>0</v>
      </c>
      <c r="O161" s="219"/>
      <c r="P161" s="219"/>
      <c r="Q161" s="219"/>
      <c r="R161" s="210"/>
      <c r="T161" s="211"/>
      <c r="U161" s="207"/>
      <c r="V161" s="207"/>
      <c r="W161" s="212">
        <f>SUM(W162:W181)</f>
        <v>0</v>
      </c>
      <c r="X161" s="207"/>
      <c r="Y161" s="212">
        <f>SUM(Y162:Y181)</f>
        <v>49.310211924000008</v>
      </c>
      <c r="Z161" s="207"/>
      <c r="AA161" s="213">
        <f>SUM(AA162:AA181)</f>
        <v>0</v>
      </c>
      <c r="AR161" s="214" t="s">
        <v>38</v>
      </c>
      <c r="AT161" s="215" t="s">
        <v>79</v>
      </c>
      <c r="AU161" s="215" t="s">
        <v>38</v>
      </c>
      <c r="AY161" s="214" t="s">
        <v>169</v>
      </c>
      <c r="BK161" s="216">
        <f>SUM(BK162:BK181)</f>
        <v>0</v>
      </c>
    </row>
    <row r="162" s="1" customFormat="1" ht="38.25" customHeight="1">
      <c r="B162" s="47"/>
      <c r="C162" s="220" t="s">
        <v>227</v>
      </c>
      <c r="D162" s="220" t="s">
        <v>170</v>
      </c>
      <c r="E162" s="221" t="s">
        <v>228</v>
      </c>
      <c r="F162" s="222" t="s">
        <v>229</v>
      </c>
      <c r="G162" s="222"/>
      <c r="H162" s="222"/>
      <c r="I162" s="222"/>
      <c r="J162" s="223" t="s">
        <v>173</v>
      </c>
      <c r="K162" s="224">
        <v>67.909000000000006</v>
      </c>
      <c r="L162" s="225">
        <v>0</v>
      </c>
      <c r="M162" s="226"/>
      <c r="N162" s="227">
        <f>ROUND(L162*K162,1)</f>
        <v>0</v>
      </c>
      <c r="O162" s="227"/>
      <c r="P162" s="227"/>
      <c r="Q162" s="227"/>
      <c r="R162" s="49"/>
      <c r="T162" s="228" t="s">
        <v>22</v>
      </c>
      <c r="U162" s="57" t="s">
        <v>45</v>
      </c>
      <c r="V162" s="48"/>
      <c r="W162" s="229">
        <f>V162*K162</f>
        <v>0</v>
      </c>
      <c r="X162" s="229">
        <v>0.70296999999999998</v>
      </c>
      <c r="Y162" s="229">
        <f>X162*K162</f>
        <v>47.737989730000002</v>
      </c>
      <c r="Z162" s="229">
        <v>0</v>
      </c>
      <c r="AA162" s="230">
        <f>Z162*K162</f>
        <v>0</v>
      </c>
      <c r="AR162" s="23" t="s">
        <v>174</v>
      </c>
      <c r="AT162" s="23" t="s">
        <v>170</v>
      </c>
      <c r="AU162" s="23" t="s">
        <v>118</v>
      </c>
      <c r="AY162" s="23" t="s">
        <v>169</v>
      </c>
      <c r="BE162" s="143">
        <f>IF(U162="základní",N162,0)</f>
        <v>0</v>
      </c>
      <c r="BF162" s="143">
        <f>IF(U162="snížená",N162,0)</f>
        <v>0</v>
      </c>
      <c r="BG162" s="143">
        <f>IF(U162="zákl. přenesená",N162,0)</f>
        <v>0</v>
      </c>
      <c r="BH162" s="143">
        <f>IF(U162="sníž. přenesená",N162,0)</f>
        <v>0</v>
      </c>
      <c r="BI162" s="143">
        <f>IF(U162="nulová",N162,0)</f>
        <v>0</v>
      </c>
      <c r="BJ162" s="23" t="s">
        <v>38</v>
      </c>
      <c r="BK162" s="143">
        <f>ROUND(L162*K162,1)</f>
        <v>0</v>
      </c>
      <c r="BL162" s="23" t="s">
        <v>174</v>
      </c>
      <c r="BM162" s="23" t="s">
        <v>230</v>
      </c>
    </row>
    <row r="163" s="10" customFormat="1" ht="16.5" customHeight="1">
      <c r="B163" s="231"/>
      <c r="C163" s="232"/>
      <c r="D163" s="232"/>
      <c r="E163" s="233" t="s">
        <v>22</v>
      </c>
      <c r="F163" s="234" t="s">
        <v>231</v>
      </c>
      <c r="G163" s="235"/>
      <c r="H163" s="235"/>
      <c r="I163" s="235"/>
      <c r="J163" s="232"/>
      <c r="K163" s="233" t="s">
        <v>22</v>
      </c>
      <c r="L163" s="232"/>
      <c r="M163" s="232"/>
      <c r="N163" s="232"/>
      <c r="O163" s="232"/>
      <c r="P163" s="232"/>
      <c r="Q163" s="232"/>
      <c r="R163" s="236"/>
      <c r="T163" s="237"/>
      <c r="U163" s="232"/>
      <c r="V163" s="232"/>
      <c r="W163" s="232"/>
      <c r="X163" s="232"/>
      <c r="Y163" s="232"/>
      <c r="Z163" s="232"/>
      <c r="AA163" s="238"/>
      <c r="AT163" s="239" t="s">
        <v>177</v>
      </c>
      <c r="AU163" s="239" t="s">
        <v>118</v>
      </c>
      <c r="AV163" s="10" t="s">
        <v>38</v>
      </c>
      <c r="AW163" s="10" t="s">
        <v>37</v>
      </c>
      <c r="AX163" s="10" t="s">
        <v>80</v>
      </c>
      <c r="AY163" s="239" t="s">
        <v>169</v>
      </c>
    </row>
    <row r="164" s="11" customFormat="1" ht="16.5" customHeight="1">
      <c r="B164" s="240"/>
      <c r="C164" s="241"/>
      <c r="D164" s="241"/>
      <c r="E164" s="242" t="s">
        <v>22</v>
      </c>
      <c r="F164" s="243" t="s">
        <v>232</v>
      </c>
      <c r="G164" s="241"/>
      <c r="H164" s="241"/>
      <c r="I164" s="241"/>
      <c r="J164" s="241"/>
      <c r="K164" s="244">
        <v>3.5880000000000001</v>
      </c>
      <c r="L164" s="241"/>
      <c r="M164" s="241"/>
      <c r="N164" s="241"/>
      <c r="O164" s="241"/>
      <c r="P164" s="241"/>
      <c r="Q164" s="241"/>
      <c r="R164" s="245"/>
      <c r="T164" s="246"/>
      <c r="U164" s="241"/>
      <c r="V164" s="241"/>
      <c r="W164" s="241"/>
      <c r="X164" s="241"/>
      <c r="Y164" s="241"/>
      <c r="Z164" s="241"/>
      <c r="AA164" s="247"/>
      <c r="AT164" s="248" t="s">
        <v>177</v>
      </c>
      <c r="AU164" s="248" t="s">
        <v>118</v>
      </c>
      <c r="AV164" s="11" t="s">
        <v>118</v>
      </c>
      <c r="AW164" s="11" t="s">
        <v>37</v>
      </c>
      <c r="AX164" s="11" t="s">
        <v>80</v>
      </c>
      <c r="AY164" s="248" t="s">
        <v>169</v>
      </c>
    </row>
    <row r="165" s="11" customFormat="1" ht="16.5" customHeight="1">
      <c r="B165" s="240"/>
      <c r="C165" s="241"/>
      <c r="D165" s="241"/>
      <c r="E165" s="242" t="s">
        <v>22</v>
      </c>
      <c r="F165" s="243" t="s">
        <v>233</v>
      </c>
      <c r="G165" s="241"/>
      <c r="H165" s="241"/>
      <c r="I165" s="241"/>
      <c r="J165" s="241"/>
      <c r="K165" s="244">
        <v>7.1289999999999996</v>
      </c>
      <c r="L165" s="241"/>
      <c r="M165" s="241"/>
      <c r="N165" s="241"/>
      <c r="O165" s="241"/>
      <c r="P165" s="241"/>
      <c r="Q165" s="241"/>
      <c r="R165" s="245"/>
      <c r="T165" s="246"/>
      <c r="U165" s="241"/>
      <c r="V165" s="241"/>
      <c r="W165" s="241"/>
      <c r="X165" s="241"/>
      <c r="Y165" s="241"/>
      <c r="Z165" s="241"/>
      <c r="AA165" s="247"/>
      <c r="AT165" s="248" t="s">
        <v>177</v>
      </c>
      <c r="AU165" s="248" t="s">
        <v>118</v>
      </c>
      <c r="AV165" s="11" t="s">
        <v>118</v>
      </c>
      <c r="AW165" s="11" t="s">
        <v>37</v>
      </c>
      <c r="AX165" s="11" t="s">
        <v>80</v>
      </c>
      <c r="AY165" s="248" t="s">
        <v>169</v>
      </c>
    </row>
    <row r="166" s="10" customFormat="1" ht="16.5" customHeight="1">
      <c r="B166" s="231"/>
      <c r="C166" s="232"/>
      <c r="D166" s="232"/>
      <c r="E166" s="233" t="s">
        <v>22</v>
      </c>
      <c r="F166" s="249" t="s">
        <v>234</v>
      </c>
      <c r="G166" s="232"/>
      <c r="H166" s="232"/>
      <c r="I166" s="232"/>
      <c r="J166" s="232"/>
      <c r="K166" s="233" t="s">
        <v>22</v>
      </c>
      <c r="L166" s="232"/>
      <c r="M166" s="232"/>
      <c r="N166" s="232"/>
      <c r="O166" s="232"/>
      <c r="P166" s="232"/>
      <c r="Q166" s="232"/>
      <c r="R166" s="236"/>
      <c r="T166" s="237"/>
      <c r="U166" s="232"/>
      <c r="V166" s="232"/>
      <c r="W166" s="232"/>
      <c r="X166" s="232"/>
      <c r="Y166" s="232"/>
      <c r="Z166" s="232"/>
      <c r="AA166" s="238"/>
      <c r="AT166" s="239" t="s">
        <v>177</v>
      </c>
      <c r="AU166" s="239" t="s">
        <v>118</v>
      </c>
      <c r="AV166" s="10" t="s">
        <v>38</v>
      </c>
      <c r="AW166" s="10" t="s">
        <v>37</v>
      </c>
      <c r="AX166" s="10" t="s">
        <v>80</v>
      </c>
      <c r="AY166" s="239" t="s">
        <v>169</v>
      </c>
    </row>
    <row r="167" s="11" customFormat="1" ht="16.5" customHeight="1">
      <c r="B167" s="240"/>
      <c r="C167" s="241"/>
      <c r="D167" s="241"/>
      <c r="E167" s="242" t="s">
        <v>22</v>
      </c>
      <c r="F167" s="243" t="s">
        <v>235</v>
      </c>
      <c r="G167" s="241"/>
      <c r="H167" s="241"/>
      <c r="I167" s="241"/>
      <c r="J167" s="241"/>
      <c r="K167" s="244">
        <v>17.370000000000001</v>
      </c>
      <c r="L167" s="241"/>
      <c r="M167" s="241"/>
      <c r="N167" s="241"/>
      <c r="O167" s="241"/>
      <c r="P167" s="241"/>
      <c r="Q167" s="241"/>
      <c r="R167" s="245"/>
      <c r="T167" s="246"/>
      <c r="U167" s="241"/>
      <c r="V167" s="241"/>
      <c r="W167" s="241"/>
      <c r="X167" s="241"/>
      <c r="Y167" s="241"/>
      <c r="Z167" s="241"/>
      <c r="AA167" s="247"/>
      <c r="AT167" s="248" t="s">
        <v>177</v>
      </c>
      <c r="AU167" s="248" t="s">
        <v>118</v>
      </c>
      <c r="AV167" s="11" t="s">
        <v>118</v>
      </c>
      <c r="AW167" s="11" t="s">
        <v>37</v>
      </c>
      <c r="AX167" s="11" t="s">
        <v>80</v>
      </c>
      <c r="AY167" s="248" t="s">
        <v>169</v>
      </c>
    </row>
    <row r="168" s="11" customFormat="1" ht="16.5" customHeight="1">
      <c r="B168" s="240"/>
      <c r="C168" s="241"/>
      <c r="D168" s="241"/>
      <c r="E168" s="242" t="s">
        <v>22</v>
      </c>
      <c r="F168" s="243" t="s">
        <v>236</v>
      </c>
      <c r="G168" s="241"/>
      <c r="H168" s="241"/>
      <c r="I168" s="241"/>
      <c r="J168" s="241"/>
      <c r="K168" s="244">
        <v>5.9420000000000002</v>
      </c>
      <c r="L168" s="241"/>
      <c r="M168" s="241"/>
      <c r="N168" s="241"/>
      <c r="O168" s="241"/>
      <c r="P168" s="241"/>
      <c r="Q168" s="241"/>
      <c r="R168" s="245"/>
      <c r="T168" s="246"/>
      <c r="U168" s="241"/>
      <c r="V168" s="241"/>
      <c r="W168" s="241"/>
      <c r="X168" s="241"/>
      <c r="Y168" s="241"/>
      <c r="Z168" s="241"/>
      <c r="AA168" s="247"/>
      <c r="AT168" s="248" t="s">
        <v>177</v>
      </c>
      <c r="AU168" s="248" t="s">
        <v>118</v>
      </c>
      <c r="AV168" s="11" t="s">
        <v>118</v>
      </c>
      <c r="AW168" s="11" t="s">
        <v>37</v>
      </c>
      <c r="AX168" s="11" t="s">
        <v>80</v>
      </c>
      <c r="AY168" s="248" t="s">
        <v>169</v>
      </c>
    </row>
    <row r="169" s="10" customFormat="1" ht="16.5" customHeight="1">
      <c r="B169" s="231"/>
      <c r="C169" s="232"/>
      <c r="D169" s="232"/>
      <c r="E169" s="233" t="s">
        <v>22</v>
      </c>
      <c r="F169" s="249" t="s">
        <v>237</v>
      </c>
      <c r="G169" s="232"/>
      <c r="H169" s="232"/>
      <c r="I169" s="232"/>
      <c r="J169" s="232"/>
      <c r="K169" s="233" t="s">
        <v>22</v>
      </c>
      <c r="L169" s="232"/>
      <c r="M169" s="232"/>
      <c r="N169" s="232"/>
      <c r="O169" s="232"/>
      <c r="P169" s="232"/>
      <c r="Q169" s="232"/>
      <c r="R169" s="236"/>
      <c r="T169" s="237"/>
      <c r="U169" s="232"/>
      <c r="V169" s="232"/>
      <c r="W169" s="232"/>
      <c r="X169" s="232"/>
      <c r="Y169" s="232"/>
      <c r="Z169" s="232"/>
      <c r="AA169" s="238"/>
      <c r="AT169" s="239" t="s">
        <v>177</v>
      </c>
      <c r="AU169" s="239" t="s">
        <v>118</v>
      </c>
      <c r="AV169" s="10" t="s">
        <v>38</v>
      </c>
      <c r="AW169" s="10" t="s">
        <v>37</v>
      </c>
      <c r="AX169" s="10" t="s">
        <v>80</v>
      </c>
      <c r="AY169" s="239" t="s">
        <v>169</v>
      </c>
    </row>
    <row r="170" s="11" customFormat="1" ht="16.5" customHeight="1">
      <c r="B170" s="240"/>
      <c r="C170" s="241"/>
      <c r="D170" s="241"/>
      <c r="E170" s="242" t="s">
        <v>22</v>
      </c>
      <c r="F170" s="243" t="s">
        <v>238</v>
      </c>
      <c r="G170" s="241"/>
      <c r="H170" s="241"/>
      <c r="I170" s="241"/>
      <c r="J170" s="241"/>
      <c r="K170" s="244">
        <v>2.9399999999999999</v>
      </c>
      <c r="L170" s="241"/>
      <c r="M170" s="241"/>
      <c r="N170" s="241"/>
      <c r="O170" s="241"/>
      <c r="P170" s="241"/>
      <c r="Q170" s="241"/>
      <c r="R170" s="245"/>
      <c r="T170" s="246"/>
      <c r="U170" s="241"/>
      <c r="V170" s="241"/>
      <c r="W170" s="241"/>
      <c r="X170" s="241"/>
      <c r="Y170" s="241"/>
      <c r="Z170" s="241"/>
      <c r="AA170" s="247"/>
      <c r="AT170" s="248" t="s">
        <v>177</v>
      </c>
      <c r="AU170" s="248" t="s">
        <v>118</v>
      </c>
      <c r="AV170" s="11" t="s">
        <v>118</v>
      </c>
      <c r="AW170" s="11" t="s">
        <v>37</v>
      </c>
      <c r="AX170" s="11" t="s">
        <v>80</v>
      </c>
      <c r="AY170" s="248" t="s">
        <v>169</v>
      </c>
    </row>
    <row r="171" s="10" customFormat="1" ht="16.5" customHeight="1">
      <c r="B171" s="231"/>
      <c r="C171" s="232"/>
      <c r="D171" s="232"/>
      <c r="E171" s="233" t="s">
        <v>22</v>
      </c>
      <c r="F171" s="249" t="s">
        <v>239</v>
      </c>
      <c r="G171" s="232"/>
      <c r="H171" s="232"/>
      <c r="I171" s="232"/>
      <c r="J171" s="232"/>
      <c r="K171" s="233" t="s">
        <v>22</v>
      </c>
      <c r="L171" s="232"/>
      <c r="M171" s="232"/>
      <c r="N171" s="232"/>
      <c r="O171" s="232"/>
      <c r="P171" s="232"/>
      <c r="Q171" s="232"/>
      <c r="R171" s="236"/>
      <c r="T171" s="237"/>
      <c r="U171" s="232"/>
      <c r="V171" s="232"/>
      <c r="W171" s="232"/>
      <c r="X171" s="232"/>
      <c r="Y171" s="232"/>
      <c r="Z171" s="232"/>
      <c r="AA171" s="238"/>
      <c r="AT171" s="239" t="s">
        <v>177</v>
      </c>
      <c r="AU171" s="239" t="s">
        <v>118</v>
      </c>
      <c r="AV171" s="10" t="s">
        <v>38</v>
      </c>
      <c r="AW171" s="10" t="s">
        <v>37</v>
      </c>
      <c r="AX171" s="10" t="s">
        <v>80</v>
      </c>
      <c r="AY171" s="239" t="s">
        <v>169</v>
      </c>
    </row>
    <row r="172" s="11" customFormat="1" ht="16.5" customHeight="1">
      <c r="B172" s="240"/>
      <c r="C172" s="241"/>
      <c r="D172" s="241"/>
      <c r="E172" s="242" t="s">
        <v>22</v>
      </c>
      <c r="F172" s="243" t="s">
        <v>240</v>
      </c>
      <c r="G172" s="241"/>
      <c r="H172" s="241"/>
      <c r="I172" s="241"/>
      <c r="J172" s="241"/>
      <c r="K172" s="244">
        <v>30.940000000000001</v>
      </c>
      <c r="L172" s="241"/>
      <c r="M172" s="241"/>
      <c r="N172" s="241"/>
      <c r="O172" s="241"/>
      <c r="P172" s="241"/>
      <c r="Q172" s="241"/>
      <c r="R172" s="245"/>
      <c r="T172" s="246"/>
      <c r="U172" s="241"/>
      <c r="V172" s="241"/>
      <c r="W172" s="241"/>
      <c r="X172" s="241"/>
      <c r="Y172" s="241"/>
      <c r="Z172" s="241"/>
      <c r="AA172" s="247"/>
      <c r="AT172" s="248" t="s">
        <v>177</v>
      </c>
      <c r="AU172" s="248" t="s">
        <v>118</v>
      </c>
      <c r="AV172" s="11" t="s">
        <v>118</v>
      </c>
      <c r="AW172" s="11" t="s">
        <v>37</v>
      </c>
      <c r="AX172" s="11" t="s">
        <v>80</v>
      </c>
      <c r="AY172" s="248" t="s">
        <v>169</v>
      </c>
    </row>
    <row r="173" s="12" customFormat="1" ht="16.5" customHeight="1">
      <c r="B173" s="250"/>
      <c r="C173" s="251"/>
      <c r="D173" s="251"/>
      <c r="E173" s="252" t="s">
        <v>22</v>
      </c>
      <c r="F173" s="253" t="s">
        <v>181</v>
      </c>
      <c r="G173" s="251"/>
      <c r="H173" s="251"/>
      <c r="I173" s="251"/>
      <c r="J173" s="251"/>
      <c r="K173" s="254">
        <v>67.909000000000006</v>
      </c>
      <c r="L173" s="251"/>
      <c r="M173" s="251"/>
      <c r="N173" s="251"/>
      <c r="O173" s="251"/>
      <c r="P173" s="251"/>
      <c r="Q173" s="251"/>
      <c r="R173" s="255"/>
      <c r="T173" s="256"/>
      <c r="U173" s="251"/>
      <c r="V173" s="251"/>
      <c r="W173" s="251"/>
      <c r="X173" s="251"/>
      <c r="Y173" s="251"/>
      <c r="Z173" s="251"/>
      <c r="AA173" s="257"/>
      <c r="AT173" s="258" t="s">
        <v>177</v>
      </c>
      <c r="AU173" s="258" t="s">
        <v>118</v>
      </c>
      <c r="AV173" s="12" t="s">
        <v>174</v>
      </c>
      <c r="AW173" s="12" t="s">
        <v>37</v>
      </c>
      <c r="AX173" s="12" t="s">
        <v>38</v>
      </c>
      <c r="AY173" s="258" t="s">
        <v>169</v>
      </c>
    </row>
    <row r="174" s="1" customFormat="1" ht="25.5" customHeight="1">
      <c r="B174" s="47"/>
      <c r="C174" s="220" t="s">
        <v>241</v>
      </c>
      <c r="D174" s="220" t="s">
        <v>170</v>
      </c>
      <c r="E174" s="221" t="s">
        <v>242</v>
      </c>
      <c r="F174" s="222" t="s">
        <v>243</v>
      </c>
      <c r="G174" s="222"/>
      <c r="H174" s="222"/>
      <c r="I174" s="222"/>
      <c r="J174" s="223" t="s">
        <v>205</v>
      </c>
      <c r="K174" s="224">
        <v>0.749</v>
      </c>
      <c r="L174" s="225">
        <v>0</v>
      </c>
      <c r="M174" s="226"/>
      <c r="N174" s="227">
        <f>ROUND(L174*K174,1)</f>
        <v>0</v>
      </c>
      <c r="O174" s="227"/>
      <c r="P174" s="227"/>
      <c r="Q174" s="227"/>
      <c r="R174" s="49"/>
      <c r="T174" s="228" t="s">
        <v>22</v>
      </c>
      <c r="U174" s="57" t="s">
        <v>45</v>
      </c>
      <c r="V174" s="48"/>
      <c r="W174" s="229">
        <f>V174*K174</f>
        <v>0</v>
      </c>
      <c r="X174" s="229">
        <v>0.019536000000000001</v>
      </c>
      <c r="Y174" s="229">
        <f>X174*K174</f>
        <v>0.014632464000000001</v>
      </c>
      <c r="Z174" s="229">
        <v>0</v>
      </c>
      <c r="AA174" s="230">
        <f>Z174*K174</f>
        <v>0</v>
      </c>
      <c r="AR174" s="23" t="s">
        <v>174</v>
      </c>
      <c r="AT174" s="23" t="s">
        <v>170</v>
      </c>
      <c r="AU174" s="23" t="s">
        <v>118</v>
      </c>
      <c r="AY174" s="23" t="s">
        <v>169</v>
      </c>
      <c r="BE174" s="143">
        <f>IF(U174="základní",N174,0)</f>
        <v>0</v>
      </c>
      <c r="BF174" s="143">
        <f>IF(U174="snížená",N174,0)</f>
        <v>0</v>
      </c>
      <c r="BG174" s="143">
        <f>IF(U174="zákl. přenesená",N174,0)</f>
        <v>0</v>
      </c>
      <c r="BH174" s="143">
        <f>IF(U174="sníž. přenesená",N174,0)</f>
        <v>0</v>
      </c>
      <c r="BI174" s="143">
        <f>IF(U174="nulová",N174,0)</f>
        <v>0</v>
      </c>
      <c r="BJ174" s="23" t="s">
        <v>38</v>
      </c>
      <c r="BK174" s="143">
        <f>ROUND(L174*K174,1)</f>
        <v>0</v>
      </c>
      <c r="BL174" s="23" t="s">
        <v>174</v>
      </c>
      <c r="BM174" s="23" t="s">
        <v>244</v>
      </c>
    </row>
    <row r="175" s="10" customFormat="1" ht="16.5" customHeight="1">
      <c r="B175" s="231"/>
      <c r="C175" s="232"/>
      <c r="D175" s="232"/>
      <c r="E175" s="233" t="s">
        <v>22</v>
      </c>
      <c r="F175" s="234" t="s">
        <v>245</v>
      </c>
      <c r="G175" s="235"/>
      <c r="H175" s="235"/>
      <c r="I175" s="235"/>
      <c r="J175" s="232"/>
      <c r="K175" s="233" t="s">
        <v>22</v>
      </c>
      <c r="L175" s="232"/>
      <c r="M175" s="232"/>
      <c r="N175" s="232"/>
      <c r="O175" s="232"/>
      <c r="P175" s="232"/>
      <c r="Q175" s="232"/>
      <c r="R175" s="236"/>
      <c r="T175" s="237"/>
      <c r="U175" s="232"/>
      <c r="V175" s="232"/>
      <c r="W175" s="232"/>
      <c r="X175" s="232"/>
      <c r="Y175" s="232"/>
      <c r="Z175" s="232"/>
      <c r="AA175" s="238"/>
      <c r="AT175" s="239" t="s">
        <v>177</v>
      </c>
      <c r="AU175" s="239" t="s">
        <v>118</v>
      </c>
      <c r="AV175" s="10" t="s">
        <v>38</v>
      </c>
      <c r="AW175" s="10" t="s">
        <v>37</v>
      </c>
      <c r="AX175" s="10" t="s">
        <v>80</v>
      </c>
      <c r="AY175" s="239" t="s">
        <v>169</v>
      </c>
    </row>
    <row r="176" s="11" customFormat="1" ht="16.5" customHeight="1">
      <c r="B176" s="240"/>
      <c r="C176" s="241"/>
      <c r="D176" s="241"/>
      <c r="E176" s="242" t="s">
        <v>22</v>
      </c>
      <c r="F176" s="243" t="s">
        <v>246</v>
      </c>
      <c r="G176" s="241"/>
      <c r="H176" s="241"/>
      <c r="I176" s="241"/>
      <c r="J176" s="241"/>
      <c r="K176" s="244">
        <v>0.749</v>
      </c>
      <c r="L176" s="241"/>
      <c r="M176" s="241"/>
      <c r="N176" s="241"/>
      <c r="O176" s="241"/>
      <c r="P176" s="241"/>
      <c r="Q176" s="241"/>
      <c r="R176" s="245"/>
      <c r="T176" s="246"/>
      <c r="U176" s="241"/>
      <c r="V176" s="241"/>
      <c r="W176" s="241"/>
      <c r="X176" s="241"/>
      <c r="Y176" s="241"/>
      <c r="Z176" s="241"/>
      <c r="AA176" s="247"/>
      <c r="AT176" s="248" t="s">
        <v>177</v>
      </c>
      <c r="AU176" s="248" t="s">
        <v>118</v>
      </c>
      <c r="AV176" s="11" t="s">
        <v>118</v>
      </c>
      <c r="AW176" s="11" t="s">
        <v>37</v>
      </c>
      <c r="AX176" s="11" t="s">
        <v>38</v>
      </c>
      <c r="AY176" s="248" t="s">
        <v>169</v>
      </c>
    </row>
    <row r="177" s="1" customFormat="1" ht="25.5" customHeight="1">
      <c r="B177" s="47"/>
      <c r="C177" s="261" t="s">
        <v>247</v>
      </c>
      <c r="D177" s="261" t="s">
        <v>248</v>
      </c>
      <c r="E177" s="262" t="s">
        <v>249</v>
      </c>
      <c r="F177" s="263" t="s">
        <v>250</v>
      </c>
      <c r="G177" s="263"/>
      <c r="H177" s="263"/>
      <c r="I177" s="263"/>
      <c r="J177" s="264" t="s">
        <v>205</v>
      </c>
      <c r="K177" s="265">
        <v>0.749</v>
      </c>
      <c r="L177" s="266">
        <v>0</v>
      </c>
      <c r="M177" s="267"/>
      <c r="N177" s="268">
        <f>ROUND(L177*K177,1)</f>
        <v>0</v>
      </c>
      <c r="O177" s="227"/>
      <c r="P177" s="227"/>
      <c r="Q177" s="227"/>
      <c r="R177" s="49"/>
      <c r="T177" s="228" t="s">
        <v>22</v>
      </c>
      <c r="U177" s="57" t="s">
        <v>45</v>
      </c>
      <c r="V177" s="48"/>
      <c r="W177" s="229">
        <f>V177*K177</f>
        <v>0</v>
      </c>
      <c r="X177" s="229">
        <v>1</v>
      </c>
      <c r="Y177" s="229">
        <f>X177*K177</f>
        <v>0.749</v>
      </c>
      <c r="Z177" s="229">
        <v>0</v>
      </c>
      <c r="AA177" s="230">
        <f>Z177*K177</f>
        <v>0</v>
      </c>
      <c r="AR177" s="23" t="s">
        <v>208</v>
      </c>
      <c r="AT177" s="23" t="s">
        <v>248</v>
      </c>
      <c r="AU177" s="23" t="s">
        <v>118</v>
      </c>
      <c r="AY177" s="23" t="s">
        <v>169</v>
      </c>
      <c r="BE177" s="143">
        <f>IF(U177="základní",N177,0)</f>
        <v>0</v>
      </c>
      <c r="BF177" s="143">
        <f>IF(U177="snížená",N177,0)</f>
        <v>0</v>
      </c>
      <c r="BG177" s="143">
        <f>IF(U177="zákl. přenesená",N177,0)</f>
        <v>0</v>
      </c>
      <c r="BH177" s="143">
        <f>IF(U177="sníž. přenesená",N177,0)</f>
        <v>0</v>
      </c>
      <c r="BI177" s="143">
        <f>IF(U177="nulová",N177,0)</f>
        <v>0</v>
      </c>
      <c r="BJ177" s="23" t="s">
        <v>38</v>
      </c>
      <c r="BK177" s="143">
        <f>ROUND(L177*K177,1)</f>
        <v>0</v>
      </c>
      <c r="BL177" s="23" t="s">
        <v>174</v>
      </c>
      <c r="BM177" s="23" t="s">
        <v>251</v>
      </c>
    </row>
    <row r="178" s="1" customFormat="1" ht="25.5" customHeight="1">
      <c r="B178" s="47"/>
      <c r="C178" s="220" t="s">
        <v>252</v>
      </c>
      <c r="D178" s="220" t="s">
        <v>170</v>
      </c>
      <c r="E178" s="221" t="s">
        <v>253</v>
      </c>
      <c r="F178" s="222" t="s">
        <v>254</v>
      </c>
      <c r="G178" s="222"/>
      <c r="H178" s="222"/>
      <c r="I178" s="222"/>
      <c r="J178" s="223" t="s">
        <v>205</v>
      </c>
      <c r="K178" s="224">
        <v>0.79500000000000004</v>
      </c>
      <c r="L178" s="225">
        <v>0</v>
      </c>
      <c r="M178" s="226"/>
      <c r="N178" s="227">
        <f>ROUND(L178*K178,1)</f>
        <v>0</v>
      </c>
      <c r="O178" s="227"/>
      <c r="P178" s="227"/>
      <c r="Q178" s="227"/>
      <c r="R178" s="49"/>
      <c r="T178" s="228" t="s">
        <v>22</v>
      </c>
      <c r="U178" s="57" t="s">
        <v>45</v>
      </c>
      <c r="V178" s="48"/>
      <c r="W178" s="229">
        <f>V178*K178</f>
        <v>0</v>
      </c>
      <c r="X178" s="229">
        <v>0.017094000000000002</v>
      </c>
      <c r="Y178" s="229">
        <f>X178*K178</f>
        <v>0.013589730000000001</v>
      </c>
      <c r="Z178" s="229">
        <v>0</v>
      </c>
      <c r="AA178" s="230">
        <f>Z178*K178</f>
        <v>0</v>
      </c>
      <c r="AR178" s="23" t="s">
        <v>174</v>
      </c>
      <c r="AT178" s="23" t="s">
        <v>170</v>
      </c>
      <c r="AU178" s="23" t="s">
        <v>118</v>
      </c>
      <c r="AY178" s="23" t="s">
        <v>169</v>
      </c>
      <c r="BE178" s="143">
        <f>IF(U178="základní",N178,0)</f>
        <v>0</v>
      </c>
      <c r="BF178" s="143">
        <f>IF(U178="snížená",N178,0)</f>
        <v>0</v>
      </c>
      <c r="BG178" s="143">
        <f>IF(U178="zákl. přenesená",N178,0)</f>
        <v>0</v>
      </c>
      <c r="BH178" s="143">
        <f>IF(U178="sníž. přenesená",N178,0)</f>
        <v>0</v>
      </c>
      <c r="BI178" s="143">
        <f>IF(U178="nulová",N178,0)</f>
        <v>0</v>
      </c>
      <c r="BJ178" s="23" t="s">
        <v>38</v>
      </c>
      <c r="BK178" s="143">
        <f>ROUND(L178*K178,1)</f>
        <v>0</v>
      </c>
      <c r="BL178" s="23" t="s">
        <v>174</v>
      </c>
      <c r="BM178" s="23" t="s">
        <v>255</v>
      </c>
    </row>
    <row r="179" s="10" customFormat="1" ht="16.5" customHeight="1">
      <c r="B179" s="231"/>
      <c r="C179" s="232"/>
      <c r="D179" s="232"/>
      <c r="E179" s="233" t="s">
        <v>22</v>
      </c>
      <c r="F179" s="234" t="s">
        <v>256</v>
      </c>
      <c r="G179" s="235"/>
      <c r="H179" s="235"/>
      <c r="I179" s="235"/>
      <c r="J179" s="232"/>
      <c r="K179" s="233" t="s">
        <v>22</v>
      </c>
      <c r="L179" s="232"/>
      <c r="M179" s="232"/>
      <c r="N179" s="232"/>
      <c r="O179" s="232"/>
      <c r="P179" s="232"/>
      <c r="Q179" s="232"/>
      <c r="R179" s="236"/>
      <c r="T179" s="237"/>
      <c r="U179" s="232"/>
      <c r="V179" s="232"/>
      <c r="W179" s="232"/>
      <c r="X179" s="232"/>
      <c r="Y179" s="232"/>
      <c r="Z179" s="232"/>
      <c r="AA179" s="238"/>
      <c r="AT179" s="239" t="s">
        <v>177</v>
      </c>
      <c r="AU179" s="239" t="s">
        <v>118</v>
      </c>
      <c r="AV179" s="10" t="s">
        <v>38</v>
      </c>
      <c r="AW179" s="10" t="s">
        <v>37</v>
      </c>
      <c r="AX179" s="10" t="s">
        <v>80</v>
      </c>
      <c r="AY179" s="239" t="s">
        <v>169</v>
      </c>
    </row>
    <row r="180" s="11" customFormat="1" ht="16.5" customHeight="1">
      <c r="B180" s="240"/>
      <c r="C180" s="241"/>
      <c r="D180" s="241"/>
      <c r="E180" s="242" t="s">
        <v>22</v>
      </c>
      <c r="F180" s="243" t="s">
        <v>257</v>
      </c>
      <c r="G180" s="241"/>
      <c r="H180" s="241"/>
      <c r="I180" s="241"/>
      <c r="J180" s="241"/>
      <c r="K180" s="244">
        <v>0.79500000000000004</v>
      </c>
      <c r="L180" s="241"/>
      <c r="M180" s="241"/>
      <c r="N180" s="241"/>
      <c r="O180" s="241"/>
      <c r="P180" s="241"/>
      <c r="Q180" s="241"/>
      <c r="R180" s="245"/>
      <c r="T180" s="246"/>
      <c r="U180" s="241"/>
      <c r="V180" s="241"/>
      <c r="W180" s="241"/>
      <c r="X180" s="241"/>
      <c r="Y180" s="241"/>
      <c r="Z180" s="241"/>
      <c r="AA180" s="247"/>
      <c r="AT180" s="248" t="s">
        <v>177</v>
      </c>
      <c r="AU180" s="248" t="s">
        <v>118</v>
      </c>
      <c r="AV180" s="11" t="s">
        <v>118</v>
      </c>
      <c r="AW180" s="11" t="s">
        <v>37</v>
      </c>
      <c r="AX180" s="11" t="s">
        <v>38</v>
      </c>
      <c r="AY180" s="248" t="s">
        <v>169</v>
      </c>
    </row>
    <row r="181" s="1" customFormat="1" ht="25.5" customHeight="1">
      <c r="B181" s="47"/>
      <c r="C181" s="261" t="s">
        <v>11</v>
      </c>
      <c r="D181" s="261" t="s">
        <v>248</v>
      </c>
      <c r="E181" s="262" t="s">
        <v>258</v>
      </c>
      <c r="F181" s="263" t="s">
        <v>259</v>
      </c>
      <c r="G181" s="263"/>
      <c r="H181" s="263"/>
      <c r="I181" s="263"/>
      <c r="J181" s="264" t="s">
        <v>205</v>
      </c>
      <c r="K181" s="265">
        <v>0.79500000000000004</v>
      </c>
      <c r="L181" s="266">
        <v>0</v>
      </c>
      <c r="M181" s="267"/>
      <c r="N181" s="268">
        <f>ROUND(L181*K181,1)</f>
        <v>0</v>
      </c>
      <c r="O181" s="227"/>
      <c r="P181" s="227"/>
      <c r="Q181" s="227"/>
      <c r="R181" s="49"/>
      <c r="T181" s="228" t="s">
        <v>22</v>
      </c>
      <c r="U181" s="57" t="s">
        <v>45</v>
      </c>
      <c r="V181" s="48"/>
      <c r="W181" s="229">
        <f>V181*K181</f>
        <v>0</v>
      </c>
      <c r="X181" s="229">
        <v>1</v>
      </c>
      <c r="Y181" s="229">
        <f>X181*K181</f>
        <v>0.79500000000000004</v>
      </c>
      <c r="Z181" s="229">
        <v>0</v>
      </c>
      <c r="AA181" s="230">
        <f>Z181*K181</f>
        <v>0</v>
      </c>
      <c r="AR181" s="23" t="s">
        <v>260</v>
      </c>
      <c r="AT181" s="23" t="s">
        <v>248</v>
      </c>
      <c r="AU181" s="23" t="s">
        <v>118</v>
      </c>
      <c r="AY181" s="23" t="s">
        <v>169</v>
      </c>
      <c r="BE181" s="143">
        <f>IF(U181="základní",N181,0)</f>
        <v>0</v>
      </c>
      <c r="BF181" s="143">
        <f>IF(U181="snížená",N181,0)</f>
        <v>0</v>
      </c>
      <c r="BG181" s="143">
        <f>IF(U181="zákl. přenesená",N181,0)</f>
        <v>0</v>
      </c>
      <c r="BH181" s="143">
        <f>IF(U181="sníž. přenesená",N181,0)</f>
        <v>0</v>
      </c>
      <c r="BI181" s="143">
        <f>IF(U181="nulová",N181,0)</f>
        <v>0</v>
      </c>
      <c r="BJ181" s="23" t="s">
        <v>38</v>
      </c>
      <c r="BK181" s="143">
        <f>ROUND(L181*K181,1)</f>
        <v>0</v>
      </c>
      <c r="BL181" s="23" t="s">
        <v>260</v>
      </c>
      <c r="BM181" s="23" t="s">
        <v>261</v>
      </c>
    </row>
    <row r="182" s="9" customFormat="1" ht="29.88" customHeight="1">
      <c r="B182" s="206"/>
      <c r="C182" s="207"/>
      <c r="D182" s="217" t="s">
        <v>132</v>
      </c>
      <c r="E182" s="217"/>
      <c r="F182" s="217"/>
      <c r="G182" s="217"/>
      <c r="H182" s="217"/>
      <c r="I182" s="217"/>
      <c r="J182" s="217"/>
      <c r="K182" s="217"/>
      <c r="L182" s="217"/>
      <c r="M182" s="217"/>
      <c r="N182" s="269">
        <f>BK182</f>
        <v>0</v>
      </c>
      <c r="O182" s="270"/>
      <c r="P182" s="270"/>
      <c r="Q182" s="270"/>
      <c r="R182" s="210"/>
      <c r="T182" s="211"/>
      <c r="U182" s="207"/>
      <c r="V182" s="207"/>
      <c r="W182" s="212">
        <f>SUM(W183:W199)</f>
        <v>0</v>
      </c>
      <c r="X182" s="207"/>
      <c r="Y182" s="212">
        <f>SUM(Y183:Y199)</f>
        <v>67.030707216660005</v>
      </c>
      <c r="Z182" s="207"/>
      <c r="AA182" s="213">
        <f>SUM(AA183:AA199)</f>
        <v>0</v>
      </c>
      <c r="AR182" s="214" t="s">
        <v>38</v>
      </c>
      <c r="AT182" s="215" t="s">
        <v>79</v>
      </c>
      <c r="AU182" s="215" t="s">
        <v>38</v>
      </c>
      <c r="AY182" s="214" t="s">
        <v>169</v>
      </c>
      <c r="BK182" s="216">
        <f>SUM(BK183:BK199)</f>
        <v>0</v>
      </c>
    </row>
    <row r="183" s="1" customFormat="1" ht="25.5" customHeight="1">
      <c r="B183" s="47"/>
      <c r="C183" s="220" t="s">
        <v>262</v>
      </c>
      <c r="D183" s="220" t="s">
        <v>170</v>
      </c>
      <c r="E183" s="221" t="s">
        <v>263</v>
      </c>
      <c r="F183" s="222" t="s">
        <v>264</v>
      </c>
      <c r="G183" s="222"/>
      <c r="H183" s="222"/>
      <c r="I183" s="222"/>
      <c r="J183" s="223" t="s">
        <v>173</v>
      </c>
      <c r="K183" s="224">
        <v>9.9090000000000007</v>
      </c>
      <c r="L183" s="225">
        <v>0</v>
      </c>
      <c r="M183" s="226"/>
      <c r="N183" s="227">
        <f>ROUND(L183*K183,1)</f>
        <v>0</v>
      </c>
      <c r="O183" s="227"/>
      <c r="P183" s="227"/>
      <c r="Q183" s="227"/>
      <c r="R183" s="49"/>
      <c r="T183" s="228" t="s">
        <v>22</v>
      </c>
      <c r="U183" s="57" t="s">
        <v>45</v>
      </c>
      <c r="V183" s="48"/>
      <c r="W183" s="229">
        <f>V183*K183</f>
        <v>0</v>
      </c>
      <c r="X183" s="229">
        <v>2.453395</v>
      </c>
      <c r="Y183" s="229">
        <f>X183*K183</f>
        <v>24.310691055000003</v>
      </c>
      <c r="Z183" s="229">
        <v>0</v>
      </c>
      <c r="AA183" s="230">
        <f>Z183*K183</f>
        <v>0</v>
      </c>
      <c r="AR183" s="23" t="s">
        <v>174</v>
      </c>
      <c r="AT183" s="23" t="s">
        <v>170</v>
      </c>
      <c r="AU183" s="23" t="s">
        <v>118</v>
      </c>
      <c r="AY183" s="23" t="s">
        <v>169</v>
      </c>
      <c r="BE183" s="143">
        <f>IF(U183="základní",N183,0)</f>
        <v>0</v>
      </c>
      <c r="BF183" s="143">
        <f>IF(U183="snížená",N183,0)</f>
        <v>0</v>
      </c>
      <c r="BG183" s="143">
        <f>IF(U183="zákl. přenesená",N183,0)</f>
        <v>0</v>
      </c>
      <c r="BH183" s="143">
        <f>IF(U183="sníž. přenesená",N183,0)</f>
        <v>0</v>
      </c>
      <c r="BI183" s="143">
        <f>IF(U183="nulová",N183,0)</f>
        <v>0</v>
      </c>
      <c r="BJ183" s="23" t="s">
        <v>38</v>
      </c>
      <c r="BK183" s="143">
        <f>ROUND(L183*K183,1)</f>
        <v>0</v>
      </c>
      <c r="BL183" s="23" t="s">
        <v>174</v>
      </c>
      <c r="BM183" s="23" t="s">
        <v>265</v>
      </c>
    </row>
    <row r="184" s="10" customFormat="1" ht="16.5" customHeight="1">
      <c r="B184" s="231"/>
      <c r="C184" s="232"/>
      <c r="D184" s="232"/>
      <c r="E184" s="233" t="s">
        <v>22</v>
      </c>
      <c r="F184" s="234" t="s">
        <v>266</v>
      </c>
      <c r="G184" s="235"/>
      <c r="H184" s="235"/>
      <c r="I184" s="235"/>
      <c r="J184" s="232"/>
      <c r="K184" s="233" t="s">
        <v>22</v>
      </c>
      <c r="L184" s="232"/>
      <c r="M184" s="232"/>
      <c r="N184" s="232"/>
      <c r="O184" s="232"/>
      <c r="P184" s="232"/>
      <c r="Q184" s="232"/>
      <c r="R184" s="236"/>
      <c r="T184" s="237"/>
      <c r="U184" s="232"/>
      <c r="V184" s="232"/>
      <c r="W184" s="232"/>
      <c r="X184" s="232"/>
      <c r="Y184" s="232"/>
      <c r="Z184" s="232"/>
      <c r="AA184" s="238"/>
      <c r="AT184" s="239" t="s">
        <v>177</v>
      </c>
      <c r="AU184" s="239" t="s">
        <v>118</v>
      </c>
      <c r="AV184" s="10" t="s">
        <v>38</v>
      </c>
      <c r="AW184" s="10" t="s">
        <v>37</v>
      </c>
      <c r="AX184" s="10" t="s">
        <v>80</v>
      </c>
      <c r="AY184" s="239" t="s">
        <v>169</v>
      </c>
    </row>
    <row r="185" s="11" customFormat="1" ht="16.5" customHeight="1">
      <c r="B185" s="240"/>
      <c r="C185" s="241"/>
      <c r="D185" s="241"/>
      <c r="E185" s="242" t="s">
        <v>22</v>
      </c>
      <c r="F185" s="243" t="s">
        <v>267</v>
      </c>
      <c r="G185" s="241"/>
      <c r="H185" s="241"/>
      <c r="I185" s="241"/>
      <c r="J185" s="241"/>
      <c r="K185" s="244">
        <v>9.9090000000000007</v>
      </c>
      <c r="L185" s="241"/>
      <c r="M185" s="241"/>
      <c r="N185" s="241"/>
      <c r="O185" s="241"/>
      <c r="P185" s="241"/>
      <c r="Q185" s="241"/>
      <c r="R185" s="245"/>
      <c r="T185" s="246"/>
      <c r="U185" s="241"/>
      <c r="V185" s="241"/>
      <c r="W185" s="241"/>
      <c r="X185" s="241"/>
      <c r="Y185" s="241"/>
      <c r="Z185" s="241"/>
      <c r="AA185" s="247"/>
      <c r="AT185" s="248" t="s">
        <v>177</v>
      </c>
      <c r="AU185" s="248" t="s">
        <v>118</v>
      </c>
      <c r="AV185" s="11" t="s">
        <v>118</v>
      </c>
      <c r="AW185" s="11" t="s">
        <v>37</v>
      </c>
      <c r="AX185" s="11" t="s">
        <v>38</v>
      </c>
      <c r="AY185" s="248" t="s">
        <v>169</v>
      </c>
    </row>
    <row r="186" s="1" customFormat="1" ht="16.5" customHeight="1">
      <c r="B186" s="47"/>
      <c r="C186" s="220" t="s">
        <v>268</v>
      </c>
      <c r="D186" s="220" t="s">
        <v>170</v>
      </c>
      <c r="E186" s="221" t="s">
        <v>269</v>
      </c>
      <c r="F186" s="222" t="s">
        <v>270</v>
      </c>
      <c r="G186" s="222"/>
      <c r="H186" s="222"/>
      <c r="I186" s="222"/>
      <c r="J186" s="223" t="s">
        <v>211</v>
      </c>
      <c r="K186" s="224">
        <v>58.829999999999998</v>
      </c>
      <c r="L186" s="225">
        <v>0</v>
      </c>
      <c r="M186" s="226"/>
      <c r="N186" s="227">
        <f>ROUND(L186*K186,1)</f>
        <v>0</v>
      </c>
      <c r="O186" s="227"/>
      <c r="P186" s="227"/>
      <c r="Q186" s="227"/>
      <c r="R186" s="49"/>
      <c r="T186" s="228" t="s">
        <v>22</v>
      </c>
      <c r="U186" s="57" t="s">
        <v>45</v>
      </c>
      <c r="V186" s="48"/>
      <c r="W186" s="229">
        <f>V186*K186</f>
        <v>0</v>
      </c>
      <c r="X186" s="229">
        <v>0.0051946400000000004</v>
      </c>
      <c r="Y186" s="229">
        <f>X186*K186</f>
        <v>0.30560067120000001</v>
      </c>
      <c r="Z186" s="229">
        <v>0</v>
      </c>
      <c r="AA186" s="230">
        <f>Z186*K186</f>
        <v>0</v>
      </c>
      <c r="AR186" s="23" t="s">
        <v>174</v>
      </c>
      <c r="AT186" s="23" t="s">
        <v>170</v>
      </c>
      <c r="AU186" s="23" t="s">
        <v>118</v>
      </c>
      <c r="AY186" s="23" t="s">
        <v>169</v>
      </c>
      <c r="BE186" s="143">
        <f>IF(U186="základní",N186,0)</f>
        <v>0</v>
      </c>
      <c r="BF186" s="143">
        <f>IF(U186="snížená",N186,0)</f>
        <v>0</v>
      </c>
      <c r="BG186" s="143">
        <f>IF(U186="zákl. přenesená",N186,0)</f>
        <v>0</v>
      </c>
      <c r="BH186" s="143">
        <f>IF(U186="sníž. přenesená",N186,0)</f>
        <v>0</v>
      </c>
      <c r="BI186" s="143">
        <f>IF(U186="nulová",N186,0)</f>
        <v>0</v>
      </c>
      <c r="BJ186" s="23" t="s">
        <v>38</v>
      </c>
      <c r="BK186" s="143">
        <f>ROUND(L186*K186,1)</f>
        <v>0</v>
      </c>
      <c r="BL186" s="23" t="s">
        <v>174</v>
      </c>
      <c r="BM186" s="23" t="s">
        <v>271</v>
      </c>
    </row>
    <row r="187" s="11" customFormat="1" ht="16.5" customHeight="1">
      <c r="B187" s="240"/>
      <c r="C187" s="241"/>
      <c r="D187" s="241"/>
      <c r="E187" s="242" t="s">
        <v>22</v>
      </c>
      <c r="F187" s="259" t="s">
        <v>272</v>
      </c>
      <c r="G187" s="260"/>
      <c r="H187" s="260"/>
      <c r="I187" s="260"/>
      <c r="J187" s="241"/>
      <c r="K187" s="244">
        <v>26.52</v>
      </c>
      <c r="L187" s="241"/>
      <c r="M187" s="241"/>
      <c r="N187" s="241"/>
      <c r="O187" s="241"/>
      <c r="P187" s="241"/>
      <c r="Q187" s="241"/>
      <c r="R187" s="245"/>
      <c r="T187" s="246"/>
      <c r="U187" s="241"/>
      <c r="V187" s="241"/>
      <c r="W187" s="241"/>
      <c r="X187" s="241"/>
      <c r="Y187" s="241"/>
      <c r="Z187" s="241"/>
      <c r="AA187" s="247"/>
      <c r="AT187" s="248" t="s">
        <v>177</v>
      </c>
      <c r="AU187" s="248" t="s">
        <v>118</v>
      </c>
      <c r="AV187" s="11" t="s">
        <v>118</v>
      </c>
      <c r="AW187" s="11" t="s">
        <v>37</v>
      </c>
      <c r="AX187" s="11" t="s">
        <v>80</v>
      </c>
      <c r="AY187" s="248" t="s">
        <v>169</v>
      </c>
    </row>
    <row r="188" s="11" customFormat="1" ht="16.5" customHeight="1">
      <c r="B188" s="240"/>
      <c r="C188" s="241"/>
      <c r="D188" s="241"/>
      <c r="E188" s="242" t="s">
        <v>22</v>
      </c>
      <c r="F188" s="243" t="s">
        <v>273</v>
      </c>
      <c r="G188" s="241"/>
      <c r="H188" s="241"/>
      <c r="I188" s="241"/>
      <c r="J188" s="241"/>
      <c r="K188" s="244">
        <v>32.310000000000002</v>
      </c>
      <c r="L188" s="241"/>
      <c r="M188" s="241"/>
      <c r="N188" s="241"/>
      <c r="O188" s="241"/>
      <c r="P188" s="241"/>
      <c r="Q188" s="241"/>
      <c r="R188" s="245"/>
      <c r="T188" s="246"/>
      <c r="U188" s="241"/>
      <c r="V188" s="241"/>
      <c r="W188" s="241"/>
      <c r="X188" s="241"/>
      <c r="Y188" s="241"/>
      <c r="Z188" s="241"/>
      <c r="AA188" s="247"/>
      <c r="AT188" s="248" t="s">
        <v>177</v>
      </c>
      <c r="AU188" s="248" t="s">
        <v>118</v>
      </c>
      <c r="AV188" s="11" t="s">
        <v>118</v>
      </c>
      <c r="AW188" s="11" t="s">
        <v>37</v>
      </c>
      <c r="AX188" s="11" t="s">
        <v>80</v>
      </c>
      <c r="AY188" s="248" t="s">
        <v>169</v>
      </c>
    </row>
    <row r="189" s="12" customFormat="1" ht="16.5" customHeight="1">
      <c r="B189" s="250"/>
      <c r="C189" s="251"/>
      <c r="D189" s="251"/>
      <c r="E189" s="252" t="s">
        <v>22</v>
      </c>
      <c r="F189" s="253" t="s">
        <v>181</v>
      </c>
      <c r="G189" s="251"/>
      <c r="H189" s="251"/>
      <c r="I189" s="251"/>
      <c r="J189" s="251"/>
      <c r="K189" s="254">
        <v>58.829999999999998</v>
      </c>
      <c r="L189" s="251"/>
      <c r="M189" s="251"/>
      <c r="N189" s="251"/>
      <c r="O189" s="251"/>
      <c r="P189" s="251"/>
      <c r="Q189" s="251"/>
      <c r="R189" s="255"/>
      <c r="T189" s="256"/>
      <c r="U189" s="251"/>
      <c r="V189" s="251"/>
      <c r="W189" s="251"/>
      <c r="X189" s="251"/>
      <c r="Y189" s="251"/>
      <c r="Z189" s="251"/>
      <c r="AA189" s="257"/>
      <c r="AT189" s="258" t="s">
        <v>177</v>
      </c>
      <c r="AU189" s="258" t="s">
        <v>118</v>
      </c>
      <c r="AV189" s="12" t="s">
        <v>174</v>
      </c>
      <c r="AW189" s="12" t="s">
        <v>37</v>
      </c>
      <c r="AX189" s="12" t="s">
        <v>38</v>
      </c>
      <c r="AY189" s="258" t="s">
        <v>169</v>
      </c>
    </row>
    <row r="190" s="1" customFormat="1" ht="16.5" customHeight="1">
      <c r="B190" s="47"/>
      <c r="C190" s="220" t="s">
        <v>274</v>
      </c>
      <c r="D190" s="220" t="s">
        <v>170</v>
      </c>
      <c r="E190" s="221" t="s">
        <v>275</v>
      </c>
      <c r="F190" s="222" t="s">
        <v>276</v>
      </c>
      <c r="G190" s="222"/>
      <c r="H190" s="222"/>
      <c r="I190" s="222"/>
      <c r="J190" s="223" t="s">
        <v>211</v>
      </c>
      <c r="K190" s="224">
        <v>58.829999999999998</v>
      </c>
      <c r="L190" s="225">
        <v>0</v>
      </c>
      <c r="M190" s="226"/>
      <c r="N190" s="227">
        <f>ROUND(L190*K190,1)</f>
        <v>0</v>
      </c>
      <c r="O190" s="227"/>
      <c r="P190" s="227"/>
      <c r="Q190" s="227"/>
      <c r="R190" s="49"/>
      <c r="T190" s="228" t="s">
        <v>22</v>
      </c>
      <c r="U190" s="57" t="s">
        <v>45</v>
      </c>
      <c r="V190" s="48"/>
      <c r="W190" s="229">
        <f>V190*K190</f>
        <v>0</v>
      </c>
      <c r="X190" s="229">
        <v>0</v>
      </c>
      <c r="Y190" s="229">
        <f>X190*K190</f>
        <v>0</v>
      </c>
      <c r="Z190" s="229">
        <v>0</v>
      </c>
      <c r="AA190" s="230">
        <f>Z190*K190</f>
        <v>0</v>
      </c>
      <c r="AR190" s="23" t="s">
        <v>174</v>
      </c>
      <c r="AT190" s="23" t="s">
        <v>170</v>
      </c>
      <c r="AU190" s="23" t="s">
        <v>118</v>
      </c>
      <c r="AY190" s="23" t="s">
        <v>169</v>
      </c>
      <c r="BE190" s="143">
        <f>IF(U190="základní",N190,0)</f>
        <v>0</v>
      </c>
      <c r="BF190" s="143">
        <f>IF(U190="snížená",N190,0)</f>
        <v>0</v>
      </c>
      <c r="BG190" s="143">
        <f>IF(U190="zákl. přenesená",N190,0)</f>
        <v>0</v>
      </c>
      <c r="BH190" s="143">
        <f>IF(U190="sníž. přenesená",N190,0)</f>
        <v>0</v>
      </c>
      <c r="BI190" s="143">
        <f>IF(U190="nulová",N190,0)</f>
        <v>0</v>
      </c>
      <c r="BJ190" s="23" t="s">
        <v>38</v>
      </c>
      <c r="BK190" s="143">
        <f>ROUND(L190*K190,1)</f>
        <v>0</v>
      </c>
      <c r="BL190" s="23" t="s">
        <v>174</v>
      </c>
      <c r="BM190" s="23" t="s">
        <v>277</v>
      </c>
    </row>
    <row r="191" s="1" customFormat="1" ht="25.5" customHeight="1">
      <c r="B191" s="47"/>
      <c r="C191" s="220" t="s">
        <v>278</v>
      </c>
      <c r="D191" s="220" t="s">
        <v>170</v>
      </c>
      <c r="E191" s="221" t="s">
        <v>279</v>
      </c>
      <c r="F191" s="222" t="s">
        <v>280</v>
      </c>
      <c r="G191" s="222"/>
      <c r="H191" s="222"/>
      <c r="I191" s="222"/>
      <c r="J191" s="223" t="s">
        <v>205</v>
      </c>
      <c r="K191" s="224">
        <v>0.48899999999999999</v>
      </c>
      <c r="L191" s="225">
        <v>0</v>
      </c>
      <c r="M191" s="226"/>
      <c r="N191" s="227">
        <f>ROUND(L191*K191,1)</f>
        <v>0</v>
      </c>
      <c r="O191" s="227"/>
      <c r="P191" s="227"/>
      <c r="Q191" s="227"/>
      <c r="R191" s="49"/>
      <c r="T191" s="228" t="s">
        <v>22</v>
      </c>
      <c r="U191" s="57" t="s">
        <v>45</v>
      </c>
      <c r="V191" s="48"/>
      <c r="W191" s="229">
        <f>V191*K191</f>
        <v>0</v>
      </c>
      <c r="X191" s="229">
        <v>1.0525581399999999</v>
      </c>
      <c r="Y191" s="229">
        <f>X191*K191</f>
        <v>0.51470093045999998</v>
      </c>
      <c r="Z191" s="229">
        <v>0</v>
      </c>
      <c r="AA191" s="230">
        <f>Z191*K191</f>
        <v>0</v>
      </c>
      <c r="AR191" s="23" t="s">
        <v>174</v>
      </c>
      <c r="AT191" s="23" t="s">
        <v>170</v>
      </c>
      <c r="AU191" s="23" t="s">
        <v>118</v>
      </c>
      <c r="AY191" s="23" t="s">
        <v>169</v>
      </c>
      <c r="BE191" s="143">
        <f>IF(U191="základní",N191,0)</f>
        <v>0</v>
      </c>
      <c r="BF191" s="143">
        <f>IF(U191="snížená",N191,0)</f>
        <v>0</v>
      </c>
      <c r="BG191" s="143">
        <f>IF(U191="zákl. přenesená",N191,0)</f>
        <v>0</v>
      </c>
      <c r="BH191" s="143">
        <f>IF(U191="sníž. přenesená",N191,0)</f>
        <v>0</v>
      </c>
      <c r="BI191" s="143">
        <f>IF(U191="nulová",N191,0)</f>
        <v>0</v>
      </c>
      <c r="BJ191" s="23" t="s">
        <v>38</v>
      </c>
      <c r="BK191" s="143">
        <f>ROUND(L191*K191,1)</f>
        <v>0</v>
      </c>
      <c r="BL191" s="23" t="s">
        <v>174</v>
      </c>
      <c r="BM191" s="23" t="s">
        <v>281</v>
      </c>
    </row>
    <row r="192" s="10" customFormat="1" ht="16.5" customHeight="1">
      <c r="B192" s="231"/>
      <c r="C192" s="232"/>
      <c r="D192" s="232"/>
      <c r="E192" s="233" t="s">
        <v>22</v>
      </c>
      <c r="F192" s="234" t="s">
        <v>282</v>
      </c>
      <c r="G192" s="235"/>
      <c r="H192" s="235"/>
      <c r="I192" s="235"/>
      <c r="J192" s="232"/>
      <c r="K192" s="233" t="s">
        <v>22</v>
      </c>
      <c r="L192" s="232"/>
      <c r="M192" s="232"/>
      <c r="N192" s="232"/>
      <c r="O192" s="232"/>
      <c r="P192" s="232"/>
      <c r="Q192" s="232"/>
      <c r="R192" s="236"/>
      <c r="T192" s="237"/>
      <c r="U192" s="232"/>
      <c r="V192" s="232"/>
      <c r="W192" s="232"/>
      <c r="X192" s="232"/>
      <c r="Y192" s="232"/>
      <c r="Z192" s="232"/>
      <c r="AA192" s="238"/>
      <c r="AT192" s="239" t="s">
        <v>177</v>
      </c>
      <c r="AU192" s="239" t="s">
        <v>118</v>
      </c>
      <c r="AV192" s="10" t="s">
        <v>38</v>
      </c>
      <c r="AW192" s="10" t="s">
        <v>37</v>
      </c>
      <c r="AX192" s="10" t="s">
        <v>80</v>
      </c>
      <c r="AY192" s="239" t="s">
        <v>169</v>
      </c>
    </row>
    <row r="193" s="11" customFormat="1" ht="16.5" customHeight="1">
      <c r="B193" s="240"/>
      <c r="C193" s="241"/>
      <c r="D193" s="241"/>
      <c r="E193" s="242" t="s">
        <v>22</v>
      </c>
      <c r="F193" s="243" t="s">
        <v>283</v>
      </c>
      <c r="G193" s="241"/>
      <c r="H193" s="241"/>
      <c r="I193" s="241"/>
      <c r="J193" s="241"/>
      <c r="K193" s="244">
        <v>0.39100000000000001</v>
      </c>
      <c r="L193" s="241"/>
      <c r="M193" s="241"/>
      <c r="N193" s="241"/>
      <c r="O193" s="241"/>
      <c r="P193" s="241"/>
      <c r="Q193" s="241"/>
      <c r="R193" s="245"/>
      <c r="T193" s="246"/>
      <c r="U193" s="241"/>
      <c r="V193" s="241"/>
      <c r="W193" s="241"/>
      <c r="X193" s="241"/>
      <c r="Y193" s="241"/>
      <c r="Z193" s="241"/>
      <c r="AA193" s="247"/>
      <c r="AT193" s="248" t="s">
        <v>177</v>
      </c>
      <c r="AU193" s="248" t="s">
        <v>118</v>
      </c>
      <c r="AV193" s="11" t="s">
        <v>118</v>
      </c>
      <c r="AW193" s="11" t="s">
        <v>37</v>
      </c>
      <c r="AX193" s="11" t="s">
        <v>80</v>
      </c>
      <c r="AY193" s="248" t="s">
        <v>169</v>
      </c>
    </row>
    <row r="194" s="10" customFormat="1" ht="16.5" customHeight="1">
      <c r="B194" s="231"/>
      <c r="C194" s="232"/>
      <c r="D194" s="232"/>
      <c r="E194" s="233" t="s">
        <v>22</v>
      </c>
      <c r="F194" s="249" t="s">
        <v>284</v>
      </c>
      <c r="G194" s="232"/>
      <c r="H194" s="232"/>
      <c r="I194" s="232"/>
      <c r="J194" s="232"/>
      <c r="K194" s="233" t="s">
        <v>22</v>
      </c>
      <c r="L194" s="232"/>
      <c r="M194" s="232"/>
      <c r="N194" s="232"/>
      <c r="O194" s="232"/>
      <c r="P194" s="232"/>
      <c r="Q194" s="232"/>
      <c r="R194" s="236"/>
      <c r="T194" s="237"/>
      <c r="U194" s="232"/>
      <c r="V194" s="232"/>
      <c r="W194" s="232"/>
      <c r="X194" s="232"/>
      <c r="Y194" s="232"/>
      <c r="Z194" s="232"/>
      <c r="AA194" s="238"/>
      <c r="AT194" s="239" t="s">
        <v>177</v>
      </c>
      <c r="AU194" s="239" t="s">
        <v>118</v>
      </c>
      <c r="AV194" s="10" t="s">
        <v>38</v>
      </c>
      <c r="AW194" s="10" t="s">
        <v>37</v>
      </c>
      <c r="AX194" s="10" t="s">
        <v>80</v>
      </c>
      <c r="AY194" s="239" t="s">
        <v>169</v>
      </c>
    </row>
    <row r="195" s="11" customFormat="1" ht="16.5" customHeight="1">
      <c r="B195" s="240"/>
      <c r="C195" s="241"/>
      <c r="D195" s="241"/>
      <c r="E195" s="242" t="s">
        <v>22</v>
      </c>
      <c r="F195" s="243" t="s">
        <v>285</v>
      </c>
      <c r="G195" s="241"/>
      <c r="H195" s="241"/>
      <c r="I195" s="241"/>
      <c r="J195" s="241"/>
      <c r="K195" s="244">
        <v>0.098000000000000004</v>
      </c>
      <c r="L195" s="241"/>
      <c r="M195" s="241"/>
      <c r="N195" s="241"/>
      <c r="O195" s="241"/>
      <c r="P195" s="241"/>
      <c r="Q195" s="241"/>
      <c r="R195" s="245"/>
      <c r="T195" s="246"/>
      <c r="U195" s="241"/>
      <c r="V195" s="241"/>
      <c r="W195" s="241"/>
      <c r="X195" s="241"/>
      <c r="Y195" s="241"/>
      <c r="Z195" s="241"/>
      <c r="AA195" s="247"/>
      <c r="AT195" s="248" t="s">
        <v>177</v>
      </c>
      <c r="AU195" s="248" t="s">
        <v>118</v>
      </c>
      <c r="AV195" s="11" t="s">
        <v>118</v>
      </c>
      <c r="AW195" s="11" t="s">
        <v>37</v>
      </c>
      <c r="AX195" s="11" t="s">
        <v>80</v>
      </c>
      <c r="AY195" s="248" t="s">
        <v>169</v>
      </c>
    </row>
    <row r="196" s="12" customFormat="1" ht="16.5" customHeight="1">
      <c r="B196" s="250"/>
      <c r="C196" s="251"/>
      <c r="D196" s="251"/>
      <c r="E196" s="252" t="s">
        <v>22</v>
      </c>
      <c r="F196" s="253" t="s">
        <v>181</v>
      </c>
      <c r="G196" s="251"/>
      <c r="H196" s="251"/>
      <c r="I196" s="251"/>
      <c r="J196" s="251"/>
      <c r="K196" s="254">
        <v>0.48899999999999999</v>
      </c>
      <c r="L196" s="251"/>
      <c r="M196" s="251"/>
      <c r="N196" s="251"/>
      <c r="O196" s="251"/>
      <c r="P196" s="251"/>
      <c r="Q196" s="251"/>
      <c r="R196" s="255"/>
      <c r="T196" s="256"/>
      <c r="U196" s="251"/>
      <c r="V196" s="251"/>
      <c r="W196" s="251"/>
      <c r="X196" s="251"/>
      <c r="Y196" s="251"/>
      <c r="Z196" s="251"/>
      <c r="AA196" s="257"/>
      <c r="AT196" s="258" t="s">
        <v>177</v>
      </c>
      <c r="AU196" s="258" t="s">
        <v>118</v>
      </c>
      <c r="AV196" s="12" t="s">
        <v>174</v>
      </c>
      <c r="AW196" s="12" t="s">
        <v>37</v>
      </c>
      <c r="AX196" s="12" t="s">
        <v>38</v>
      </c>
      <c r="AY196" s="258" t="s">
        <v>169</v>
      </c>
    </row>
    <row r="197" s="1" customFormat="1" ht="38.25" customHeight="1">
      <c r="B197" s="47"/>
      <c r="C197" s="220" t="s">
        <v>286</v>
      </c>
      <c r="D197" s="220" t="s">
        <v>170</v>
      </c>
      <c r="E197" s="221" t="s">
        <v>287</v>
      </c>
      <c r="F197" s="222" t="s">
        <v>288</v>
      </c>
      <c r="G197" s="222"/>
      <c r="H197" s="222"/>
      <c r="I197" s="222"/>
      <c r="J197" s="223" t="s">
        <v>211</v>
      </c>
      <c r="K197" s="224">
        <v>258.76799999999997</v>
      </c>
      <c r="L197" s="225">
        <v>0</v>
      </c>
      <c r="M197" s="226"/>
      <c r="N197" s="227">
        <f>ROUND(L197*K197,1)</f>
        <v>0</v>
      </c>
      <c r="O197" s="227"/>
      <c r="P197" s="227"/>
      <c r="Q197" s="227"/>
      <c r="R197" s="49"/>
      <c r="T197" s="228" t="s">
        <v>22</v>
      </c>
      <c r="U197" s="57" t="s">
        <v>45</v>
      </c>
      <c r="V197" s="48"/>
      <c r="W197" s="229">
        <f>V197*K197</f>
        <v>0</v>
      </c>
      <c r="X197" s="229">
        <v>0.16192000000000001</v>
      </c>
      <c r="Y197" s="229">
        <f>X197*K197</f>
        <v>41.89971456</v>
      </c>
      <c r="Z197" s="229">
        <v>0</v>
      </c>
      <c r="AA197" s="230">
        <f>Z197*K197</f>
        <v>0</v>
      </c>
      <c r="AR197" s="23" t="s">
        <v>174</v>
      </c>
      <c r="AT197" s="23" t="s">
        <v>170</v>
      </c>
      <c r="AU197" s="23" t="s">
        <v>118</v>
      </c>
      <c r="AY197" s="23" t="s">
        <v>169</v>
      </c>
      <c r="BE197" s="143">
        <f>IF(U197="základní",N197,0)</f>
        <v>0</v>
      </c>
      <c r="BF197" s="143">
        <f>IF(U197="snížená",N197,0)</f>
        <v>0</v>
      </c>
      <c r="BG197" s="143">
        <f>IF(U197="zákl. přenesená",N197,0)</f>
        <v>0</v>
      </c>
      <c r="BH197" s="143">
        <f>IF(U197="sníž. přenesená",N197,0)</f>
        <v>0</v>
      </c>
      <c r="BI197" s="143">
        <f>IF(U197="nulová",N197,0)</f>
        <v>0</v>
      </c>
      <c r="BJ197" s="23" t="s">
        <v>38</v>
      </c>
      <c r="BK197" s="143">
        <f>ROUND(L197*K197,1)</f>
        <v>0</v>
      </c>
      <c r="BL197" s="23" t="s">
        <v>174</v>
      </c>
      <c r="BM197" s="23" t="s">
        <v>289</v>
      </c>
    </row>
    <row r="198" s="10" customFormat="1" ht="16.5" customHeight="1">
      <c r="B198" s="231"/>
      <c r="C198" s="232"/>
      <c r="D198" s="232"/>
      <c r="E198" s="233" t="s">
        <v>22</v>
      </c>
      <c r="F198" s="234" t="s">
        <v>290</v>
      </c>
      <c r="G198" s="235"/>
      <c r="H198" s="235"/>
      <c r="I198" s="235"/>
      <c r="J198" s="232"/>
      <c r="K198" s="233" t="s">
        <v>22</v>
      </c>
      <c r="L198" s="232"/>
      <c r="M198" s="232"/>
      <c r="N198" s="232"/>
      <c r="O198" s="232"/>
      <c r="P198" s="232"/>
      <c r="Q198" s="232"/>
      <c r="R198" s="236"/>
      <c r="T198" s="237"/>
      <c r="U198" s="232"/>
      <c r="V198" s="232"/>
      <c r="W198" s="232"/>
      <c r="X198" s="232"/>
      <c r="Y198" s="232"/>
      <c r="Z198" s="232"/>
      <c r="AA198" s="238"/>
      <c r="AT198" s="239" t="s">
        <v>177</v>
      </c>
      <c r="AU198" s="239" t="s">
        <v>118</v>
      </c>
      <c r="AV198" s="10" t="s">
        <v>38</v>
      </c>
      <c r="AW198" s="10" t="s">
        <v>37</v>
      </c>
      <c r="AX198" s="10" t="s">
        <v>80</v>
      </c>
      <c r="AY198" s="239" t="s">
        <v>169</v>
      </c>
    </row>
    <row r="199" s="11" customFormat="1" ht="16.5" customHeight="1">
      <c r="B199" s="240"/>
      <c r="C199" s="241"/>
      <c r="D199" s="241"/>
      <c r="E199" s="242" t="s">
        <v>22</v>
      </c>
      <c r="F199" s="243" t="s">
        <v>291</v>
      </c>
      <c r="G199" s="241"/>
      <c r="H199" s="241"/>
      <c r="I199" s="241"/>
      <c r="J199" s="241"/>
      <c r="K199" s="244">
        <v>258.76799999999997</v>
      </c>
      <c r="L199" s="241"/>
      <c r="M199" s="241"/>
      <c r="N199" s="241"/>
      <c r="O199" s="241"/>
      <c r="P199" s="241"/>
      <c r="Q199" s="241"/>
      <c r="R199" s="245"/>
      <c r="T199" s="246"/>
      <c r="U199" s="241"/>
      <c r="V199" s="241"/>
      <c r="W199" s="241"/>
      <c r="X199" s="241"/>
      <c r="Y199" s="241"/>
      <c r="Z199" s="241"/>
      <c r="AA199" s="247"/>
      <c r="AT199" s="248" t="s">
        <v>177</v>
      </c>
      <c r="AU199" s="248" t="s">
        <v>118</v>
      </c>
      <c r="AV199" s="11" t="s">
        <v>118</v>
      </c>
      <c r="AW199" s="11" t="s">
        <v>37</v>
      </c>
      <c r="AX199" s="11" t="s">
        <v>38</v>
      </c>
      <c r="AY199" s="248" t="s">
        <v>169</v>
      </c>
    </row>
    <row r="200" s="9" customFormat="1" ht="29.88" customHeight="1">
      <c r="B200" s="206"/>
      <c r="C200" s="207"/>
      <c r="D200" s="217" t="s">
        <v>133</v>
      </c>
      <c r="E200" s="217"/>
      <c r="F200" s="217"/>
      <c r="G200" s="217"/>
      <c r="H200" s="217"/>
      <c r="I200" s="217"/>
      <c r="J200" s="217"/>
      <c r="K200" s="217"/>
      <c r="L200" s="217"/>
      <c r="M200" s="217"/>
      <c r="N200" s="218">
        <f>BK200</f>
        <v>0</v>
      </c>
      <c r="O200" s="219"/>
      <c r="P200" s="219"/>
      <c r="Q200" s="219"/>
      <c r="R200" s="210"/>
      <c r="T200" s="211"/>
      <c r="U200" s="207"/>
      <c r="V200" s="207"/>
      <c r="W200" s="212">
        <f>SUM(W201:W217)</f>
        <v>0</v>
      </c>
      <c r="X200" s="207"/>
      <c r="Y200" s="212">
        <f>SUM(Y201:Y217)</f>
        <v>317.13470891999998</v>
      </c>
      <c r="Z200" s="207"/>
      <c r="AA200" s="213">
        <f>SUM(AA201:AA217)</f>
        <v>0</v>
      </c>
      <c r="AR200" s="214" t="s">
        <v>38</v>
      </c>
      <c r="AT200" s="215" t="s">
        <v>79</v>
      </c>
      <c r="AU200" s="215" t="s">
        <v>38</v>
      </c>
      <c r="AY200" s="214" t="s">
        <v>169</v>
      </c>
      <c r="BK200" s="216">
        <f>SUM(BK201:BK217)</f>
        <v>0</v>
      </c>
    </row>
    <row r="201" s="1" customFormat="1" ht="25.5" customHeight="1">
      <c r="B201" s="47"/>
      <c r="C201" s="220" t="s">
        <v>10</v>
      </c>
      <c r="D201" s="220" t="s">
        <v>170</v>
      </c>
      <c r="E201" s="221" t="s">
        <v>292</v>
      </c>
      <c r="F201" s="222" t="s">
        <v>293</v>
      </c>
      <c r="G201" s="222"/>
      <c r="H201" s="222"/>
      <c r="I201" s="222"/>
      <c r="J201" s="223" t="s">
        <v>211</v>
      </c>
      <c r="K201" s="224">
        <v>258.76799999999997</v>
      </c>
      <c r="L201" s="225">
        <v>0</v>
      </c>
      <c r="M201" s="226"/>
      <c r="N201" s="227">
        <f>ROUND(L201*K201,1)</f>
        <v>0</v>
      </c>
      <c r="O201" s="227"/>
      <c r="P201" s="227"/>
      <c r="Q201" s="227"/>
      <c r="R201" s="49"/>
      <c r="T201" s="228" t="s">
        <v>22</v>
      </c>
      <c r="U201" s="57" t="s">
        <v>45</v>
      </c>
      <c r="V201" s="48"/>
      <c r="W201" s="229">
        <f>V201*K201</f>
        <v>0</v>
      </c>
      <c r="X201" s="229">
        <v>0.29160000000000003</v>
      </c>
      <c r="Y201" s="229">
        <f>X201*K201</f>
        <v>75.4567488</v>
      </c>
      <c r="Z201" s="229">
        <v>0</v>
      </c>
      <c r="AA201" s="230">
        <f>Z201*K201</f>
        <v>0</v>
      </c>
      <c r="AR201" s="23" t="s">
        <v>174</v>
      </c>
      <c r="AT201" s="23" t="s">
        <v>170</v>
      </c>
      <c r="AU201" s="23" t="s">
        <v>118</v>
      </c>
      <c r="AY201" s="23" t="s">
        <v>169</v>
      </c>
      <c r="BE201" s="143">
        <f>IF(U201="základní",N201,0)</f>
        <v>0</v>
      </c>
      <c r="BF201" s="143">
        <f>IF(U201="snížená",N201,0)</f>
        <v>0</v>
      </c>
      <c r="BG201" s="143">
        <f>IF(U201="zákl. přenesená",N201,0)</f>
        <v>0</v>
      </c>
      <c r="BH201" s="143">
        <f>IF(U201="sníž. přenesená",N201,0)</f>
        <v>0</v>
      </c>
      <c r="BI201" s="143">
        <f>IF(U201="nulová",N201,0)</f>
        <v>0</v>
      </c>
      <c r="BJ201" s="23" t="s">
        <v>38</v>
      </c>
      <c r="BK201" s="143">
        <f>ROUND(L201*K201,1)</f>
        <v>0</v>
      </c>
      <c r="BL201" s="23" t="s">
        <v>174</v>
      </c>
      <c r="BM201" s="23" t="s">
        <v>294</v>
      </c>
    </row>
    <row r="202" s="1" customFormat="1" ht="25.5" customHeight="1">
      <c r="B202" s="47"/>
      <c r="C202" s="220" t="s">
        <v>295</v>
      </c>
      <c r="D202" s="220" t="s">
        <v>170</v>
      </c>
      <c r="E202" s="221" t="s">
        <v>296</v>
      </c>
      <c r="F202" s="222" t="s">
        <v>297</v>
      </c>
      <c r="G202" s="222"/>
      <c r="H202" s="222"/>
      <c r="I202" s="222"/>
      <c r="J202" s="223" t="s">
        <v>211</v>
      </c>
      <c r="K202" s="224">
        <v>258.76799999999997</v>
      </c>
      <c r="L202" s="225">
        <v>0</v>
      </c>
      <c r="M202" s="226"/>
      <c r="N202" s="227">
        <f>ROUND(L202*K202,1)</f>
        <v>0</v>
      </c>
      <c r="O202" s="227"/>
      <c r="P202" s="227"/>
      <c r="Q202" s="227"/>
      <c r="R202" s="49"/>
      <c r="T202" s="228" t="s">
        <v>22</v>
      </c>
      <c r="U202" s="57" t="s">
        <v>45</v>
      </c>
      <c r="V202" s="48"/>
      <c r="W202" s="229">
        <f>V202*K202</f>
        <v>0</v>
      </c>
      <c r="X202" s="229">
        <v>0.38624999999999998</v>
      </c>
      <c r="Y202" s="229">
        <f>X202*K202</f>
        <v>99.949139999999986</v>
      </c>
      <c r="Z202" s="229">
        <v>0</v>
      </c>
      <c r="AA202" s="230">
        <f>Z202*K202</f>
        <v>0</v>
      </c>
      <c r="AR202" s="23" t="s">
        <v>174</v>
      </c>
      <c r="AT202" s="23" t="s">
        <v>170</v>
      </c>
      <c r="AU202" s="23" t="s">
        <v>118</v>
      </c>
      <c r="AY202" s="23" t="s">
        <v>169</v>
      </c>
      <c r="BE202" s="143">
        <f>IF(U202="základní",N202,0)</f>
        <v>0</v>
      </c>
      <c r="BF202" s="143">
        <f>IF(U202="snížená",N202,0)</f>
        <v>0</v>
      </c>
      <c r="BG202" s="143">
        <f>IF(U202="zákl. přenesená",N202,0)</f>
        <v>0</v>
      </c>
      <c r="BH202" s="143">
        <f>IF(U202="sníž. přenesená",N202,0)</f>
        <v>0</v>
      </c>
      <c r="BI202" s="143">
        <f>IF(U202="nulová",N202,0)</f>
        <v>0</v>
      </c>
      <c r="BJ202" s="23" t="s">
        <v>38</v>
      </c>
      <c r="BK202" s="143">
        <f>ROUND(L202*K202,1)</f>
        <v>0</v>
      </c>
      <c r="BL202" s="23" t="s">
        <v>174</v>
      </c>
      <c r="BM202" s="23" t="s">
        <v>298</v>
      </c>
    </row>
    <row r="203" s="10" customFormat="1" ht="16.5" customHeight="1">
      <c r="B203" s="231"/>
      <c r="C203" s="232"/>
      <c r="D203" s="232"/>
      <c r="E203" s="233" t="s">
        <v>22</v>
      </c>
      <c r="F203" s="234" t="s">
        <v>223</v>
      </c>
      <c r="G203" s="235"/>
      <c r="H203" s="235"/>
      <c r="I203" s="235"/>
      <c r="J203" s="232"/>
      <c r="K203" s="233" t="s">
        <v>22</v>
      </c>
      <c r="L203" s="232"/>
      <c r="M203" s="232"/>
      <c r="N203" s="232"/>
      <c r="O203" s="232"/>
      <c r="P203" s="232"/>
      <c r="Q203" s="232"/>
      <c r="R203" s="236"/>
      <c r="T203" s="237"/>
      <c r="U203" s="232"/>
      <c r="V203" s="232"/>
      <c r="W203" s="232"/>
      <c r="X203" s="232"/>
      <c r="Y203" s="232"/>
      <c r="Z203" s="232"/>
      <c r="AA203" s="238"/>
      <c r="AT203" s="239" t="s">
        <v>177</v>
      </c>
      <c r="AU203" s="239" t="s">
        <v>118</v>
      </c>
      <c r="AV203" s="10" t="s">
        <v>38</v>
      </c>
      <c r="AW203" s="10" t="s">
        <v>37</v>
      </c>
      <c r="AX203" s="10" t="s">
        <v>80</v>
      </c>
      <c r="AY203" s="239" t="s">
        <v>169</v>
      </c>
    </row>
    <row r="204" s="11" customFormat="1" ht="16.5" customHeight="1">
      <c r="B204" s="240"/>
      <c r="C204" s="241"/>
      <c r="D204" s="241"/>
      <c r="E204" s="242" t="s">
        <v>22</v>
      </c>
      <c r="F204" s="243" t="s">
        <v>299</v>
      </c>
      <c r="G204" s="241"/>
      <c r="H204" s="241"/>
      <c r="I204" s="241"/>
      <c r="J204" s="241"/>
      <c r="K204" s="244">
        <v>258.76799999999997</v>
      </c>
      <c r="L204" s="241"/>
      <c r="M204" s="241"/>
      <c r="N204" s="241"/>
      <c r="O204" s="241"/>
      <c r="P204" s="241"/>
      <c r="Q204" s="241"/>
      <c r="R204" s="245"/>
      <c r="T204" s="246"/>
      <c r="U204" s="241"/>
      <c r="V204" s="241"/>
      <c r="W204" s="241"/>
      <c r="X204" s="241"/>
      <c r="Y204" s="241"/>
      <c r="Z204" s="241"/>
      <c r="AA204" s="247"/>
      <c r="AT204" s="248" t="s">
        <v>177</v>
      </c>
      <c r="AU204" s="248" t="s">
        <v>118</v>
      </c>
      <c r="AV204" s="11" t="s">
        <v>118</v>
      </c>
      <c r="AW204" s="11" t="s">
        <v>37</v>
      </c>
      <c r="AX204" s="11" t="s">
        <v>38</v>
      </c>
      <c r="AY204" s="248" t="s">
        <v>169</v>
      </c>
    </row>
    <row r="205" s="1" customFormat="1" ht="16.5" customHeight="1">
      <c r="B205" s="47"/>
      <c r="C205" s="220" t="s">
        <v>300</v>
      </c>
      <c r="D205" s="220" t="s">
        <v>170</v>
      </c>
      <c r="E205" s="221" t="s">
        <v>301</v>
      </c>
      <c r="F205" s="222" t="s">
        <v>302</v>
      </c>
      <c r="G205" s="222"/>
      <c r="H205" s="222"/>
      <c r="I205" s="222"/>
      <c r="J205" s="223" t="s">
        <v>211</v>
      </c>
      <c r="K205" s="224">
        <v>258.76799999999997</v>
      </c>
      <c r="L205" s="225">
        <v>0</v>
      </c>
      <c r="M205" s="226"/>
      <c r="N205" s="227">
        <f>ROUND(L205*K205,1)</f>
        <v>0</v>
      </c>
      <c r="O205" s="227"/>
      <c r="P205" s="227"/>
      <c r="Q205" s="227"/>
      <c r="R205" s="49"/>
      <c r="T205" s="228" t="s">
        <v>22</v>
      </c>
      <c r="U205" s="57" t="s">
        <v>45</v>
      </c>
      <c r="V205" s="48"/>
      <c r="W205" s="229">
        <f>V205*K205</f>
        <v>0</v>
      </c>
      <c r="X205" s="229">
        <v>0.098199999999999996</v>
      </c>
      <c r="Y205" s="229">
        <f>X205*K205</f>
        <v>25.411017599999997</v>
      </c>
      <c r="Z205" s="229">
        <v>0</v>
      </c>
      <c r="AA205" s="230">
        <f>Z205*K205</f>
        <v>0</v>
      </c>
      <c r="AR205" s="23" t="s">
        <v>174</v>
      </c>
      <c r="AT205" s="23" t="s">
        <v>170</v>
      </c>
      <c r="AU205" s="23" t="s">
        <v>118</v>
      </c>
      <c r="AY205" s="23" t="s">
        <v>169</v>
      </c>
      <c r="BE205" s="143">
        <f>IF(U205="základní",N205,0)</f>
        <v>0</v>
      </c>
      <c r="BF205" s="143">
        <f>IF(U205="snížená",N205,0)</f>
        <v>0</v>
      </c>
      <c r="BG205" s="143">
        <f>IF(U205="zákl. přenesená",N205,0)</f>
        <v>0</v>
      </c>
      <c r="BH205" s="143">
        <f>IF(U205="sníž. přenesená",N205,0)</f>
        <v>0</v>
      </c>
      <c r="BI205" s="143">
        <f>IF(U205="nulová",N205,0)</f>
        <v>0</v>
      </c>
      <c r="BJ205" s="23" t="s">
        <v>38</v>
      </c>
      <c r="BK205" s="143">
        <f>ROUND(L205*K205,1)</f>
        <v>0</v>
      </c>
      <c r="BL205" s="23" t="s">
        <v>174</v>
      </c>
      <c r="BM205" s="23" t="s">
        <v>303</v>
      </c>
    </row>
    <row r="206" s="10" customFormat="1" ht="25.5" customHeight="1">
      <c r="B206" s="231"/>
      <c r="C206" s="232"/>
      <c r="D206" s="232"/>
      <c r="E206" s="233" t="s">
        <v>22</v>
      </c>
      <c r="F206" s="234" t="s">
        <v>304</v>
      </c>
      <c r="G206" s="235"/>
      <c r="H206" s="235"/>
      <c r="I206" s="235"/>
      <c r="J206" s="232"/>
      <c r="K206" s="233" t="s">
        <v>22</v>
      </c>
      <c r="L206" s="232"/>
      <c r="M206" s="232"/>
      <c r="N206" s="232"/>
      <c r="O206" s="232"/>
      <c r="P206" s="232"/>
      <c r="Q206" s="232"/>
      <c r="R206" s="236"/>
      <c r="T206" s="237"/>
      <c r="U206" s="232"/>
      <c r="V206" s="232"/>
      <c r="W206" s="232"/>
      <c r="X206" s="232"/>
      <c r="Y206" s="232"/>
      <c r="Z206" s="232"/>
      <c r="AA206" s="238"/>
      <c r="AT206" s="239" t="s">
        <v>177</v>
      </c>
      <c r="AU206" s="239" t="s">
        <v>118</v>
      </c>
      <c r="AV206" s="10" t="s">
        <v>38</v>
      </c>
      <c r="AW206" s="10" t="s">
        <v>37</v>
      </c>
      <c r="AX206" s="10" t="s">
        <v>80</v>
      </c>
      <c r="AY206" s="239" t="s">
        <v>169</v>
      </c>
    </row>
    <row r="207" s="11" customFormat="1" ht="16.5" customHeight="1">
      <c r="B207" s="240"/>
      <c r="C207" s="241"/>
      <c r="D207" s="241"/>
      <c r="E207" s="242" t="s">
        <v>22</v>
      </c>
      <c r="F207" s="243" t="s">
        <v>291</v>
      </c>
      <c r="G207" s="241"/>
      <c r="H207" s="241"/>
      <c r="I207" s="241"/>
      <c r="J207" s="241"/>
      <c r="K207" s="244">
        <v>258.76799999999997</v>
      </c>
      <c r="L207" s="241"/>
      <c r="M207" s="241"/>
      <c r="N207" s="241"/>
      <c r="O207" s="241"/>
      <c r="P207" s="241"/>
      <c r="Q207" s="241"/>
      <c r="R207" s="245"/>
      <c r="T207" s="246"/>
      <c r="U207" s="241"/>
      <c r="V207" s="241"/>
      <c r="W207" s="241"/>
      <c r="X207" s="241"/>
      <c r="Y207" s="241"/>
      <c r="Z207" s="241"/>
      <c r="AA207" s="247"/>
      <c r="AT207" s="248" t="s">
        <v>177</v>
      </c>
      <c r="AU207" s="248" t="s">
        <v>118</v>
      </c>
      <c r="AV207" s="11" t="s">
        <v>118</v>
      </c>
      <c r="AW207" s="11" t="s">
        <v>37</v>
      </c>
      <c r="AX207" s="11" t="s">
        <v>38</v>
      </c>
      <c r="AY207" s="248" t="s">
        <v>169</v>
      </c>
    </row>
    <row r="208" s="1" customFormat="1" ht="16.5" customHeight="1">
      <c r="B208" s="47"/>
      <c r="C208" s="220" t="s">
        <v>305</v>
      </c>
      <c r="D208" s="220" t="s">
        <v>170</v>
      </c>
      <c r="E208" s="221" t="s">
        <v>306</v>
      </c>
      <c r="F208" s="222" t="s">
        <v>307</v>
      </c>
      <c r="G208" s="222"/>
      <c r="H208" s="222"/>
      <c r="I208" s="222"/>
      <c r="J208" s="223" t="s">
        <v>211</v>
      </c>
      <c r="K208" s="224">
        <v>258.76799999999997</v>
      </c>
      <c r="L208" s="225">
        <v>0</v>
      </c>
      <c r="M208" s="226"/>
      <c r="N208" s="227">
        <f>ROUND(L208*K208,1)</f>
        <v>0</v>
      </c>
      <c r="O208" s="227"/>
      <c r="P208" s="227"/>
      <c r="Q208" s="227"/>
      <c r="R208" s="49"/>
      <c r="T208" s="228" t="s">
        <v>22</v>
      </c>
      <c r="U208" s="57" t="s">
        <v>45</v>
      </c>
      <c r="V208" s="48"/>
      <c r="W208" s="229">
        <f>V208*K208</f>
        <v>0</v>
      </c>
      <c r="X208" s="229">
        <v>0.18906999999999999</v>
      </c>
      <c r="Y208" s="229">
        <f>X208*K208</f>
        <v>48.925265759999995</v>
      </c>
      <c r="Z208" s="229">
        <v>0</v>
      </c>
      <c r="AA208" s="230">
        <f>Z208*K208</f>
        <v>0</v>
      </c>
      <c r="AR208" s="23" t="s">
        <v>174</v>
      </c>
      <c r="AT208" s="23" t="s">
        <v>170</v>
      </c>
      <c r="AU208" s="23" t="s">
        <v>118</v>
      </c>
      <c r="AY208" s="23" t="s">
        <v>169</v>
      </c>
      <c r="BE208" s="143">
        <f>IF(U208="základní",N208,0)</f>
        <v>0</v>
      </c>
      <c r="BF208" s="143">
        <f>IF(U208="snížená",N208,0)</f>
        <v>0</v>
      </c>
      <c r="BG208" s="143">
        <f>IF(U208="zákl. přenesená",N208,0)</f>
        <v>0</v>
      </c>
      <c r="BH208" s="143">
        <f>IF(U208="sníž. přenesená",N208,0)</f>
        <v>0</v>
      </c>
      <c r="BI208" s="143">
        <f>IF(U208="nulová",N208,0)</f>
        <v>0</v>
      </c>
      <c r="BJ208" s="23" t="s">
        <v>38</v>
      </c>
      <c r="BK208" s="143">
        <f>ROUND(L208*K208,1)</f>
        <v>0</v>
      </c>
      <c r="BL208" s="23" t="s">
        <v>174</v>
      </c>
      <c r="BM208" s="23" t="s">
        <v>308</v>
      </c>
    </row>
    <row r="209" s="10" customFormat="1" ht="16.5" customHeight="1">
      <c r="B209" s="231"/>
      <c r="C209" s="232"/>
      <c r="D209" s="232"/>
      <c r="E209" s="233" t="s">
        <v>22</v>
      </c>
      <c r="F209" s="234" t="s">
        <v>223</v>
      </c>
      <c r="G209" s="235"/>
      <c r="H209" s="235"/>
      <c r="I209" s="235"/>
      <c r="J209" s="232"/>
      <c r="K209" s="233" t="s">
        <v>22</v>
      </c>
      <c r="L209" s="232"/>
      <c r="M209" s="232"/>
      <c r="N209" s="232"/>
      <c r="O209" s="232"/>
      <c r="P209" s="232"/>
      <c r="Q209" s="232"/>
      <c r="R209" s="236"/>
      <c r="T209" s="237"/>
      <c r="U209" s="232"/>
      <c r="V209" s="232"/>
      <c r="W209" s="232"/>
      <c r="X209" s="232"/>
      <c r="Y209" s="232"/>
      <c r="Z209" s="232"/>
      <c r="AA209" s="238"/>
      <c r="AT209" s="239" t="s">
        <v>177</v>
      </c>
      <c r="AU209" s="239" t="s">
        <v>118</v>
      </c>
      <c r="AV209" s="10" t="s">
        <v>38</v>
      </c>
      <c r="AW209" s="10" t="s">
        <v>37</v>
      </c>
      <c r="AX209" s="10" t="s">
        <v>80</v>
      </c>
      <c r="AY209" s="239" t="s">
        <v>169</v>
      </c>
    </row>
    <row r="210" s="11" customFormat="1" ht="16.5" customHeight="1">
      <c r="B210" s="240"/>
      <c r="C210" s="241"/>
      <c r="D210" s="241"/>
      <c r="E210" s="242" t="s">
        <v>22</v>
      </c>
      <c r="F210" s="243" t="s">
        <v>299</v>
      </c>
      <c r="G210" s="241"/>
      <c r="H210" s="241"/>
      <c r="I210" s="241"/>
      <c r="J210" s="241"/>
      <c r="K210" s="244">
        <v>258.76799999999997</v>
      </c>
      <c r="L210" s="241"/>
      <c r="M210" s="241"/>
      <c r="N210" s="241"/>
      <c r="O210" s="241"/>
      <c r="P210" s="241"/>
      <c r="Q210" s="241"/>
      <c r="R210" s="245"/>
      <c r="T210" s="246"/>
      <c r="U210" s="241"/>
      <c r="V210" s="241"/>
      <c r="W210" s="241"/>
      <c r="X210" s="241"/>
      <c r="Y210" s="241"/>
      <c r="Z210" s="241"/>
      <c r="AA210" s="247"/>
      <c r="AT210" s="248" t="s">
        <v>177</v>
      </c>
      <c r="AU210" s="248" t="s">
        <v>118</v>
      </c>
      <c r="AV210" s="11" t="s">
        <v>118</v>
      </c>
      <c r="AW210" s="11" t="s">
        <v>37</v>
      </c>
      <c r="AX210" s="11" t="s">
        <v>38</v>
      </c>
      <c r="AY210" s="248" t="s">
        <v>169</v>
      </c>
    </row>
    <row r="211" s="1" customFormat="1" ht="38.25" customHeight="1">
      <c r="B211" s="47"/>
      <c r="C211" s="220" t="s">
        <v>309</v>
      </c>
      <c r="D211" s="220" t="s">
        <v>170</v>
      </c>
      <c r="E211" s="221" t="s">
        <v>310</v>
      </c>
      <c r="F211" s="222" t="s">
        <v>311</v>
      </c>
      <c r="G211" s="222"/>
      <c r="H211" s="222"/>
      <c r="I211" s="222"/>
      <c r="J211" s="223" t="s">
        <v>211</v>
      </c>
      <c r="K211" s="224">
        <v>196.69200000000001</v>
      </c>
      <c r="L211" s="225">
        <v>0</v>
      </c>
      <c r="M211" s="226"/>
      <c r="N211" s="227">
        <f>ROUND(L211*K211,1)</f>
        <v>0</v>
      </c>
      <c r="O211" s="227"/>
      <c r="P211" s="227"/>
      <c r="Q211" s="227"/>
      <c r="R211" s="49"/>
      <c r="T211" s="228" t="s">
        <v>22</v>
      </c>
      <c r="U211" s="57" t="s">
        <v>45</v>
      </c>
      <c r="V211" s="48"/>
      <c r="W211" s="229">
        <f>V211*K211</f>
        <v>0</v>
      </c>
      <c r="X211" s="229">
        <v>0.10503</v>
      </c>
      <c r="Y211" s="229">
        <f>X211*K211</f>
        <v>20.65856076</v>
      </c>
      <c r="Z211" s="229">
        <v>0</v>
      </c>
      <c r="AA211" s="230">
        <f>Z211*K211</f>
        <v>0</v>
      </c>
      <c r="AR211" s="23" t="s">
        <v>174</v>
      </c>
      <c r="AT211" s="23" t="s">
        <v>170</v>
      </c>
      <c r="AU211" s="23" t="s">
        <v>118</v>
      </c>
      <c r="AY211" s="23" t="s">
        <v>169</v>
      </c>
      <c r="BE211" s="143">
        <f>IF(U211="základní",N211,0)</f>
        <v>0</v>
      </c>
      <c r="BF211" s="143">
        <f>IF(U211="snížená",N211,0)</f>
        <v>0</v>
      </c>
      <c r="BG211" s="143">
        <f>IF(U211="zákl. přenesená",N211,0)</f>
        <v>0</v>
      </c>
      <c r="BH211" s="143">
        <f>IF(U211="sníž. přenesená",N211,0)</f>
        <v>0</v>
      </c>
      <c r="BI211" s="143">
        <f>IF(U211="nulová",N211,0)</f>
        <v>0</v>
      </c>
      <c r="BJ211" s="23" t="s">
        <v>38</v>
      </c>
      <c r="BK211" s="143">
        <f>ROUND(L211*K211,1)</f>
        <v>0</v>
      </c>
      <c r="BL211" s="23" t="s">
        <v>174</v>
      </c>
      <c r="BM211" s="23" t="s">
        <v>312</v>
      </c>
    </row>
    <row r="212" s="10" customFormat="1" ht="16.5" customHeight="1">
      <c r="B212" s="231"/>
      <c r="C212" s="232"/>
      <c r="D212" s="232"/>
      <c r="E212" s="233" t="s">
        <v>22</v>
      </c>
      <c r="F212" s="234" t="s">
        <v>223</v>
      </c>
      <c r="G212" s="235"/>
      <c r="H212" s="235"/>
      <c r="I212" s="235"/>
      <c r="J212" s="232"/>
      <c r="K212" s="233" t="s">
        <v>22</v>
      </c>
      <c r="L212" s="232"/>
      <c r="M212" s="232"/>
      <c r="N212" s="232"/>
      <c r="O212" s="232"/>
      <c r="P212" s="232"/>
      <c r="Q212" s="232"/>
      <c r="R212" s="236"/>
      <c r="T212" s="237"/>
      <c r="U212" s="232"/>
      <c r="V212" s="232"/>
      <c r="W212" s="232"/>
      <c r="X212" s="232"/>
      <c r="Y212" s="232"/>
      <c r="Z212" s="232"/>
      <c r="AA212" s="238"/>
      <c r="AT212" s="239" t="s">
        <v>177</v>
      </c>
      <c r="AU212" s="239" t="s">
        <v>118</v>
      </c>
      <c r="AV212" s="10" t="s">
        <v>38</v>
      </c>
      <c r="AW212" s="10" t="s">
        <v>37</v>
      </c>
      <c r="AX212" s="10" t="s">
        <v>80</v>
      </c>
      <c r="AY212" s="239" t="s">
        <v>169</v>
      </c>
    </row>
    <row r="213" s="11" customFormat="1" ht="16.5" customHeight="1">
      <c r="B213" s="240"/>
      <c r="C213" s="241"/>
      <c r="D213" s="241"/>
      <c r="E213" s="242" t="s">
        <v>22</v>
      </c>
      <c r="F213" s="243" t="s">
        <v>299</v>
      </c>
      <c r="G213" s="241"/>
      <c r="H213" s="241"/>
      <c r="I213" s="241"/>
      <c r="J213" s="241"/>
      <c r="K213" s="244">
        <v>258.76799999999997</v>
      </c>
      <c r="L213" s="241"/>
      <c r="M213" s="241"/>
      <c r="N213" s="241"/>
      <c r="O213" s="241"/>
      <c r="P213" s="241"/>
      <c r="Q213" s="241"/>
      <c r="R213" s="245"/>
      <c r="T213" s="246"/>
      <c r="U213" s="241"/>
      <c r="V213" s="241"/>
      <c r="W213" s="241"/>
      <c r="X213" s="241"/>
      <c r="Y213" s="241"/>
      <c r="Z213" s="241"/>
      <c r="AA213" s="247"/>
      <c r="AT213" s="248" t="s">
        <v>177</v>
      </c>
      <c r="AU213" s="248" t="s">
        <v>118</v>
      </c>
      <c r="AV213" s="11" t="s">
        <v>118</v>
      </c>
      <c r="AW213" s="11" t="s">
        <v>37</v>
      </c>
      <c r="AX213" s="11" t="s">
        <v>80</v>
      </c>
      <c r="AY213" s="248" t="s">
        <v>169</v>
      </c>
    </row>
    <row r="214" s="10" customFormat="1" ht="16.5" customHeight="1">
      <c r="B214" s="231"/>
      <c r="C214" s="232"/>
      <c r="D214" s="232"/>
      <c r="E214" s="233" t="s">
        <v>22</v>
      </c>
      <c r="F214" s="249" t="s">
        <v>313</v>
      </c>
      <c r="G214" s="232"/>
      <c r="H214" s="232"/>
      <c r="I214" s="232"/>
      <c r="J214" s="232"/>
      <c r="K214" s="233" t="s">
        <v>22</v>
      </c>
      <c r="L214" s="232"/>
      <c r="M214" s="232"/>
      <c r="N214" s="232"/>
      <c r="O214" s="232"/>
      <c r="P214" s="232"/>
      <c r="Q214" s="232"/>
      <c r="R214" s="236"/>
      <c r="T214" s="237"/>
      <c r="U214" s="232"/>
      <c r="V214" s="232"/>
      <c r="W214" s="232"/>
      <c r="X214" s="232"/>
      <c r="Y214" s="232"/>
      <c r="Z214" s="232"/>
      <c r="AA214" s="238"/>
      <c r="AT214" s="239" t="s">
        <v>177</v>
      </c>
      <c r="AU214" s="239" t="s">
        <v>118</v>
      </c>
      <c r="AV214" s="10" t="s">
        <v>38</v>
      </c>
      <c r="AW214" s="10" t="s">
        <v>37</v>
      </c>
      <c r="AX214" s="10" t="s">
        <v>80</v>
      </c>
      <c r="AY214" s="239" t="s">
        <v>169</v>
      </c>
    </row>
    <row r="215" s="11" customFormat="1" ht="16.5" customHeight="1">
      <c r="B215" s="240"/>
      <c r="C215" s="241"/>
      <c r="D215" s="241"/>
      <c r="E215" s="242" t="s">
        <v>22</v>
      </c>
      <c r="F215" s="243" t="s">
        <v>314</v>
      </c>
      <c r="G215" s="241"/>
      <c r="H215" s="241"/>
      <c r="I215" s="241"/>
      <c r="J215" s="241"/>
      <c r="K215" s="244">
        <v>-62.076000000000001</v>
      </c>
      <c r="L215" s="241"/>
      <c r="M215" s="241"/>
      <c r="N215" s="241"/>
      <c r="O215" s="241"/>
      <c r="P215" s="241"/>
      <c r="Q215" s="241"/>
      <c r="R215" s="245"/>
      <c r="T215" s="246"/>
      <c r="U215" s="241"/>
      <c r="V215" s="241"/>
      <c r="W215" s="241"/>
      <c r="X215" s="241"/>
      <c r="Y215" s="241"/>
      <c r="Z215" s="241"/>
      <c r="AA215" s="247"/>
      <c r="AT215" s="248" t="s">
        <v>177</v>
      </c>
      <c r="AU215" s="248" t="s">
        <v>118</v>
      </c>
      <c r="AV215" s="11" t="s">
        <v>118</v>
      </c>
      <c r="AW215" s="11" t="s">
        <v>37</v>
      </c>
      <c r="AX215" s="11" t="s">
        <v>80</v>
      </c>
      <c r="AY215" s="248" t="s">
        <v>169</v>
      </c>
    </row>
    <row r="216" s="12" customFormat="1" ht="16.5" customHeight="1">
      <c r="B216" s="250"/>
      <c r="C216" s="251"/>
      <c r="D216" s="251"/>
      <c r="E216" s="252" t="s">
        <v>22</v>
      </c>
      <c r="F216" s="253" t="s">
        <v>181</v>
      </c>
      <c r="G216" s="251"/>
      <c r="H216" s="251"/>
      <c r="I216" s="251"/>
      <c r="J216" s="251"/>
      <c r="K216" s="254">
        <v>196.69200000000001</v>
      </c>
      <c r="L216" s="251"/>
      <c r="M216" s="251"/>
      <c r="N216" s="251"/>
      <c r="O216" s="251"/>
      <c r="P216" s="251"/>
      <c r="Q216" s="251"/>
      <c r="R216" s="255"/>
      <c r="T216" s="256"/>
      <c r="U216" s="251"/>
      <c r="V216" s="251"/>
      <c r="W216" s="251"/>
      <c r="X216" s="251"/>
      <c r="Y216" s="251"/>
      <c r="Z216" s="251"/>
      <c r="AA216" s="257"/>
      <c r="AT216" s="258" t="s">
        <v>177</v>
      </c>
      <c r="AU216" s="258" t="s">
        <v>118</v>
      </c>
      <c r="AV216" s="12" t="s">
        <v>174</v>
      </c>
      <c r="AW216" s="12" t="s">
        <v>37</v>
      </c>
      <c r="AX216" s="12" t="s">
        <v>38</v>
      </c>
      <c r="AY216" s="258" t="s">
        <v>169</v>
      </c>
    </row>
    <row r="217" s="1" customFormat="1" ht="25.5" customHeight="1">
      <c r="B217" s="47"/>
      <c r="C217" s="261" t="s">
        <v>315</v>
      </c>
      <c r="D217" s="261" t="s">
        <v>248</v>
      </c>
      <c r="E217" s="262" t="s">
        <v>316</v>
      </c>
      <c r="F217" s="263" t="s">
        <v>317</v>
      </c>
      <c r="G217" s="263"/>
      <c r="H217" s="263"/>
      <c r="I217" s="263"/>
      <c r="J217" s="264" t="s">
        <v>211</v>
      </c>
      <c r="K217" s="265">
        <v>216.36099999999999</v>
      </c>
      <c r="L217" s="266">
        <v>0</v>
      </c>
      <c r="M217" s="267"/>
      <c r="N217" s="268">
        <f>ROUND(L217*K217,1)</f>
        <v>0</v>
      </c>
      <c r="O217" s="227"/>
      <c r="P217" s="227"/>
      <c r="Q217" s="227"/>
      <c r="R217" s="49"/>
      <c r="T217" s="228" t="s">
        <v>22</v>
      </c>
      <c r="U217" s="57" t="s">
        <v>45</v>
      </c>
      <c r="V217" s="48"/>
      <c r="W217" s="229">
        <f>V217*K217</f>
        <v>0</v>
      </c>
      <c r="X217" s="229">
        <v>0.216</v>
      </c>
      <c r="Y217" s="229">
        <f>X217*K217</f>
        <v>46.733975999999998</v>
      </c>
      <c r="Z217" s="229">
        <v>0</v>
      </c>
      <c r="AA217" s="230">
        <f>Z217*K217</f>
        <v>0</v>
      </c>
      <c r="AR217" s="23" t="s">
        <v>208</v>
      </c>
      <c r="AT217" s="23" t="s">
        <v>248</v>
      </c>
      <c r="AU217" s="23" t="s">
        <v>118</v>
      </c>
      <c r="AY217" s="23" t="s">
        <v>169</v>
      </c>
      <c r="BE217" s="143">
        <f>IF(U217="základní",N217,0)</f>
        <v>0</v>
      </c>
      <c r="BF217" s="143">
        <f>IF(U217="snížená",N217,0)</f>
        <v>0</v>
      </c>
      <c r="BG217" s="143">
        <f>IF(U217="zákl. přenesená",N217,0)</f>
        <v>0</v>
      </c>
      <c r="BH217" s="143">
        <f>IF(U217="sníž. přenesená",N217,0)</f>
        <v>0</v>
      </c>
      <c r="BI217" s="143">
        <f>IF(U217="nulová",N217,0)</f>
        <v>0</v>
      </c>
      <c r="BJ217" s="23" t="s">
        <v>38</v>
      </c>
      <c r="BK217" s="143">
        <f>ROUND(L217*K217,1)</f>
        <v>0</v>
      </c>
      <c r="BL217" s="23" t="s">
        <v>174</v>
      </c>
      <c r="BM217" s="23" t="s">
        <v>318</v>
      </c>
    </row>
    <row r="218" s="9" customFormat="1" ht="29.88" customHeight="1">
      <c r="B218" s="206"/>
      <c r="C218" s="207"/>
      <c r="D218" s="217" t="s">
        <v>134</v>
      </c>
      <c r="E218" s="217"/>
      <c r="F218" s="217"/>
      <c r="G218" s="217"/>
      <c r="H218" s="217"/>
      <c r="I218" s="217"/>
      <c r="J218" s="217"/>
      <c r="K218" s="217"/>
      <c r="L218" s="217"/>
      <c r="M218" s="217"/>
      <c r="N218" s="269">
        <f>BK218</f>
        <v>0</v>
      </c>
      <c r="O218" s="270"/>
      <c r="P218" s="270"/>
      <c r="Q218" s="270"/>
      <c r="R218" s="210"/>
      <c r="T218" s="211"/>
      <c r="U218" s="207"/>
      <c r="V218" s="207"/>
      <c r="W218" s="212">
        <f>SUM(W219:W267)</f>
        <v>0</v>
      </c>
      <c r="X218" s="207"/>
      <c r="Y218" s="212">
        <f>SUM(Y219:Y267)</f>
        <v>650.5389013424001</v>
      </c>
      <c r="Z218" s="207"/>
      <c r="AA218" s="213">
        <f>SUM(AA219:AA267)</f>
        <v>0</v>
      </c>
      <c r="AR218" s="214" t="s">
        <v>38</v>
      </c>
      <c r="AT218" s="215" t="s">
        <v>79</v>
      </c>
      <c r="AU218" s="215" t="s">
        <v>38</v>
      </c>
      <c r="AY218" s="214" t="s">
        <v>169</v>
      </c>
      <c r="BK218" s="216">
        <f>SUM(BK219:BK267)</f>
        <v>0</v>
      </c>
    </row>
    <row r="219" s="1" customFormat="1" ht="25.5" customHeight="1">
      <c r="B219" s="47"/>
      <c r="C219" s="220" t="s">
        <v>319</v>
      </c>
      <c r="D219" s="220" t="s">
        <v>170</v>
      </c>
      <c r="E219" s="221" t="s">
        <v>320</v>
      </c>
      <c r="F219" s="222" t="s">
        <v>321</v>
      </c>
      <c r="G219" s="222"/>
      <c r="H219" s="222"/>
      <c r="I219" s="222"/>
      <c r="J219" s="223" t="s">
        <v>211</v>
      </c>
      <c r="K219" s="224">
        <v>1025.3889999999999</v>
      </c>
      <c r="L219" s="225">
        <v>0</v>
      </c>
      <c r="M219" s="226"/>
      <c r="N219" s="227">
        <f>ROUND(L219*K219,1)</f>
        <v>0</v>
      </c>
      <c r="O219" s="227"/>
      <c r="P219" s="227"/>
      <c r="Q219" s="227"/>
      <c r="R219" s="49"/>
      <c r="T219" s="228" t="s">
        <v>22</v>
      </c>
      <c r="U219" s="57" t="s">
        <v>45</v>
      </c>
      <c r="V219" s="48"/>
      <c r="W219" s="229">
        <f>V219*K219</f>
        <v>0</v>
      </c>
      <c r="X219" s="229">
        <v>0.015400000000000001</v>
      </c>
      <c r="Y219" s="229">
        <f>X219*K219</f>
        <v>15.790990599999999</v>
      </c>
      <c r="Z219" s="229">
        <v>0</v>
      </c>
      <c r="AA219" s="230">
        <f>Z219*K219</f>
        <v>0</v>
      </c>
      <c r="AR219" s="23" t="s">
        <v>174</v>
      </c>
      <c r="AT219" s="23" t="s">
        <v>170</v>
      </c>
      <c r="AU219" s="23" t="s">
        <v>118</v>
      </c>
      <c r="AY219" s="23" t="s">
        <v>169</v>
      </c>
      <c r="BE219" s="143">
        <f>IF(U219="základní",N219,0)</f>
        <v>0</v>
      </c>
      <c r="BF219" s="143">
        <f>IF(U219="snížená",N219,0)</f>
        <v>0</v>
      </c>
      <c r="BG219" s="143">
        <f>IF(U219="zákl. přenesená",N219,0)</f>
        <v>0</v>
      </c>
      <c r="BH219" s="143">
        <f>IF(U219="sníž. přenesená",N219,0)</f>
        <v>0</v>
      </c>
      <c r="BI219" s="143">
        <f>IF(U219="nulová",N219,0)</f>
        <v>0</v>
      </c>
      <c r="BJ219" s="23" t="s">
        <v>38</v>
      </c>
      <c r="BK219" s="143">
        <f>ROUND(L219*K219,1)</f>
        <v>0</v>
      </c>
      <c r="BL219" s="23" t="s">
        <v>174</v>
      </c>
      <c r="BM219" s="23" t="s">
        <v>322</v>
      </c>
    </row>
    <row r="220" s="10" customFormat="1" ht="16.5" customHeight="1">
      <c r="B220" s="231"/>
      <c r="C220" s="232"/>
      <c r="D220" s="232"/>
      <c r="E220" s="233" t="s">
        <v>22</v>
      </c>
      <c r="F220" s="234" t="s">
        <v>323</v>
      </c>
      <c r="G220" s="235"/>
      <c r="H220" s="235"/>
      <c r="I220" s="235"/>
      <c r="J220" s="232"/>
      <c r="K220" s="233" t="s">
        <v>22</v>
      </c>
      <c r="L220" s="232"/>
      <c r="M220" s="232"/>
      <c r="N220" s="232"/>
      <c r="O220" s="232"/>
      <c r="P220" s="232"/>
      <c r="Q220" s="232"/>
      <c r="R220" s="236"/>
      <c r="T220" s="237"/>
      <c r="U220" s="232"/>
      <c r="V220" s="232"/>
      <c r="W220" s="232"/>
      <c r="X220" s="232"/>
      <c r="Y220" s="232"/>
      <c r="Z220" s="232"/>
      <c r="AA220" s="238"/>
      <c r="AT220" s="239" t="s">
        <v>177</v>
      </c>
      <c r="AU220" s="239" t="s">
        <v>118</v>
      </c>
      <c r="AV220" s="10" t="s">
        <v>38</v>
      </c>
      <c r="AW220" s="10" t="s">
        <v>37</v>
      </c>
      <c r="AX220" s="10" t="s">
        <v>80</v>
      </c>
      <c r="AY220" s="239" t="s">
        <v>169</v>
      </c>
    </row>
    <row r="221" s="11" customFormat="1" ht="16.5" customHeight="1">
      <c r="B221" s="240"/>
      <c r="C221" s="241"/>
      <c r="D221" s="241"/>
      <c r="E221" s="242" t="s">
        <v>22</v>
      </c>
      <c r="F221" s="243" t="s">
        <v>324</v>
      </c>
      <c r="G221" s="241"/>
      <c r="H221" s="241"/>
      <c r="I221" s="241"/>
      <c r="J221" s="241"/>
      <c r="K221" s="244">
        <v>373.93000000000001</v>
      </c>
      <c r="L221" s="241"/>
      <c r="M221" s="241"/>
      <c r="N221" s="241"/>
      <c r="O221" s="241"/>
      <c r="P221" s="241"/>
      <c r="Q221" s="241"/>
      <c r="R221" s="245"/>
      <c r="T221" s="246"/>
      <c r="U221" s="241"/>
      <c r="V221" s="241"/>
      <c r="W221" s="241"/>
      <c r="X221" s="241"/>
      <c r="Y221" s="241"/>
      <c r="Z221" s="241"/>
      <c r="AA221" s="247"/>
      <c r="AT221" s="248" t="s">
        <v>177</v>
      </c>
      <c r="AU221" s="248" t="s">
        <v>118</v>
      </c>
      <c r="AV221" s="11" t="s">
        <v>118</v>
      </c>
      <c r="AW221" s="11" t="s">
        <v>37</v>
      </c>
      <c r="AX221" s="11" t="s">
        <v>80</v>
      </c>
      <c r="AY221" s="248" t="s">
        <v>169</v>
      </c>
    </row>
    <row r="222" s="11" customFormat="1" ht="16.5" customHeight="1">
      <c r="B222" s="240"/>
      <c r="C222" s="241"/>
      <c r="D222" s="241"/>
      <c r="E222" s="242" t="s">
        <v>22</v>
      </c>
      <c r="F222" s="243" t="s">
        <v>325</v>
      </c>
      <c r="G222" s="241"/>
      <c r="H222" s="241"/>
      <c r="I222" s="241"/>
      <c r="J222" s="241"/>
      <c r="K222" s="244">
        <v>376.37</v>
      </c>
      <c r="L222" s="241"/>
      <c r="M222" s="241"/>
      <c r="N222" s="241"/>
      <c r="O222" s="241"/>
      <c r="P222" s="241"/>
      <c r="Q222" s="241"/>
      <c r="R222" s="245"/>
      <c r="T222" s="246"/>
      <c r="U222" s="241"/>
      <c r="V222" s="241"/>
      <c r="W222" s="241"/>
      <c r="X222" s="241"/>
      <c r="Y222" s="241"/>
      <c r="Z222" s="241"/>
      <c r="AA222" s="247"/>
      <c r="AT222" s="248" t="s">
        <v>177</v>
      </c>
      <c r="AU222" s="248" t="s">
        <v>118</v>
      </c>
      <c r="AV222" s="11" t="s">
        <v>118</v>
      </c>
      <c r="AW222" s="11" t="s">
        <v>37</v>
      </c>
      <c r="AX222" s="11" t="s">
        <v>80</v>
      </c>
      <c r="AY222" s="248" t="s">
        <v>169</v>
      </c>
    </row>
    <row r="223" s="11" customFormat="1" ht="16.5" customHeight="1">
      <c r="B223" s="240"/>
      <c r="C223" s="241"/>
      <c r="D223" s="241"/>
      <c r="E223" s="242" t="s">
        <v>22</v>
      </c>
      <c r="F223" s="243" t="s">
        <v>326</v>
      </c>
      <c r="G223" s="241"/>
      <c r="H223" s="241"/>
      <c r="I223" s="241"/>
      <c r="J223" s="241"/>
      <c r="K223" s="244">
        <v>77.200000000000003</v>
      </c>
      <c r="L223" s="241"/>
      <c r="M223" s="241"/>
      <c r="N223" s="241"/>
      <c r="O223" s="241"/>
      <c r="P223" s="241"/>
      <c r="Q223" s="241"/>
      <c r="R223" s="245"/>
      <c r="T223" s="246"/>
      <c r="U223" s="241"/>
      <c r="V223" s="241"/>
      <c r="W223" s="241"/>
      <c r="X223" s="241"/>
      <c r="Y223" s="241"/>
      <c r="Z223" s="241"/>
      <c r="AA223" s="247"/>
      <c r="AT223" s="248" t="s">
        <v>177</v>
      </c>
      <c r="AU223" s="248" t="s">
        <v>118</v>
      </c>
      <c r="AV223" s="11" t="s">
        <v>118</v>
      </c>
      <c r="AW223" s="11" t="s">
        <v>37</v>
      </c>
      <c r="AX223" s="11" t="s">
        <v>80</v>
      </c>
      <c r="AY223" s="248" t="s">
        <v>169</v>
      </c>
    </row>
    <row r="224" s="10" customFormat="1" ht="25.5" customHeight="1">
      <c r="B224" s="231"/>
      <c r="C224" s="232"/>
      <c r="D224" s="232"/>
      <c r="E224" s="233" t="s">
        <v>22</v>
      </c>
      <c r="F224" s="249" t="s">
        <v>327</v>
      </c>
      <c r="G224" s="232"/>
      <c r="H224" s="232"/>
      <c r="I224" s="232"/>
      <c r="J224" s="232"/>
      <c r="K224" s="233" t="s">
        <v>22</v>
      </c>
      <c r="L224" s="232"/>
      <c r="M224" s="232"/>
      <c r="N224" s="232"/>
      <c r="O224" s="232"/>
      <c r="P224" s="232"/>
      <c r="Q224" s="232"/>
      <c r="R224" s="236"/>
      <c r="T224" s="237"/>
      <c r="U224" s="232"/>
      <c r="V224" s="232"/>
      <c r="W224" s="232"/>
      <c r="X224" s="232"/>
      <c r="Y224" s="232"/>
      <c r="Z224" s="232"/>
      <c r="AA224" s="238"/>
      <c r="AT224" s="239" t="s">
        <v>177</v>
      </c>
      <c r="AU224" s="239" t="s">
        <v>118</v>
      </c>
      <c r="AV224" s="10" t="s">
        <v>38</v>
      </c>
      <c r="AW224" s="10" t="s">
        <v>37</v>
      </c>
      <c r="AX224" s="10" t="s">
        <v>80</v>
      </c>
      <c r="AY224" s="239" t="s">
        <v>169</v>
      </c>
    </row>
    <row r="225" s="11" customFormat="1" ht="16.5" customHeight="1">
      <c r="B225" s="240"/>
      <c r="C225" s="241"/>
      <c r="D225" s="241"/>
      <c r="E225" s="242" t="s">
        <v>22</v>
      </c>
      <c r="F225" s="243" t="s">
        <v>328</v>
      </c>
      <c r="G225" s="241"/>
      <c r="H225" s="241"/>
      <c r="I225" s="241"/>
      <c r="J225" s="241"/>
      <c r="K225" s="244">
        <v>223.38900000000001</v>
      </c>
      <c r="L225" s="241"/>
      <c r="M225" s="241"/>
      <c r="N225" s="241"/>
      <c r="O225" s="241"/>
      <c r="P225" s="241"/>
      <c r="Q225" s="241"/>
      <c r="R225" s="245"/>
      <c r="T225" s="246"/>
      <c r="U225" s="241"/>
      <c r="V225" s="241"/>
      <c r="W225" s="241"/>
      <c r="X225" s="241"/>
      <c r="Y225" s="241"/>
      <c r="Z225" s="241"/>
      <c r="AA225" s="247"/>
      <c r="AT225" s="248" t="s">
        <v>177</v>
      </c>
      <c r="AU225" s="248" t="s">
        <v>118</v>
      </c>
      <c r="AV225" s="11" t="s">
        <v>118</v>
      </c>
      <c r="AW225" s="11" t="s">
        <v>37</v>
      </c>
      <c r="AX225" s="11" t="s">
        <v>80</v>
      </c>
      <c r="AY225" s="248" t="s">
        <v>169</v>
      </c>
    </row>
    <row r="226" s="10" customFormat="1" ht="16.5" customHeight="1">
      <c r="B226" s="231"/>
      <c r="C226" s="232"/>
      <c r="D226" s="232"/>
      <c r="E226" s="233" t="s">
        <v>22</v>
      </c>
      <c r="F226" s="249" t="s">
        <v>329</v>
      </c>
      <c r="G226" s="232"/>
      <c r="H226" s="232"/>
      <c r="I226" s="232"/>
      <c r="J226" s="232"/>
      <c r="K226" s="233" t="s">
        <v>22</v>
      </c>
      <c r="L226" s="232"/>
      <c r="M226" s="232"/>
      <c r="N226" s="232"/>
      <c r="O226" s="232"/>
      <c r="P226" s="232"/>
      <c r="Q226" s="232"/>
      <c r="R226" s="236"/>
      <c r="T226" s="237"/>
      <c r="U226" s="232"/>
      <c r="V226" s="232"/>
      <c r="W226" s="232"/>
      <c r="X226" s="232"/>
      <c r="Y226" s="232"/>
      <c r="Z226" s="232"/>
      <c r="AA226" s="238"/>
      <c r="AT226" s="239" t="s">
        <v>177</v>
      </c>
      <c r="AU226" s="239" t="s">
        <v>118</v>
      </c>
      <c r="AV226" s="10" t="s">
        <v>38</v>
      </c>
      <c r="AW226" s="10" t="s">
        <v>37</v>
      </c>
      <c r="AX226" s="10" t="s">
        <v>80</v>
      </c>
      <c r="AY226" s="239" t="s">
        <v>169</v>
      </c>
    </row>
    <row r="227" s="11" customFormat="1" ht="16.5" customHeight="1">
      <c r="B227" s="240"/>
      <c r="C227" s="241"/>
      <c r="D227" s="241"/>
      <c r="E227" s="242" t="s">
        <v>22</v>
      </c>
      <c r="F227" s="243" t="s">
        <v>330</v>
      </c>
      <c r="G227" s="241"/>
      <c r="H227" s="241"/>
      <c r="I227" s="241"/>
      <c r="J227" s="241"/>
      <c r="K227" s="244">
        <v>-17.5</v>
      </c>
      <c r="L227" s="241"/>
      <c r="M227" s="241"/>
      <c r="N227" s="241"/>
      <c r="O227" s="241"/>
      <c r="P227" s="241"/>
      <c r="Q227" s="241"/>
      <c r="R227" s="245"/>
      <c r="T227" s="246"/>
      <c r="U227" s="241"/>
      <c r="V227" s="241"/>
      <c r="W227" s="241"/>
      <c r="X227" s="241"/>
      <c r="Y227" s="241"/>
      <c r="Z227" s="241"/>
      <c r="AA227" s="247"/>
      <c r="AT227" s="248" t="s">
        <v>177</v>
      </c>
      <c r="AU227" s="248" t="s">
        <v>118</v>
      </c>
      <c r="AV227" s="11" t="s">
        <v>118</v>
      </c>
      <c r="AW227" s="11" t="s">
        <v>37</v>
      </c>
      <c r="AX227" s="11" t="s">
        <v>80</v>
      </c>
      <c r="AY227" s="248" t="s">
        <v>169</v>
      </c>
    </row>
    <row r="228" s="11" customFormat="1" ht="16.5" customHeight="1">
      <c r="B228" s="240"/>
      <c r="C228" s="241"/>
      <c r="D228" s="241"/>
      <c r="E228" s="242" t="s">
        <v>22</v>
      </c>
      <c r="F228" s="243" t="s">
        <v>331</v>
      </c>
      <c r="G228" s="241"/>
      <c r="H228" s="241"/>
      <c r="I228" s="241"/>
      <c r="J228" s="241"/>
      <c r="K228" s="244">
        <v>-8</v>
      </c>
      <c r="L228" s="241"/>
      <c r="M228" s="241"/>
      <c r="N228" s="241"/>
      <c r="O228" s="241"/>
      <c r="P228" s="241"/>
      <c r="Q228" s="241"/>
      <c r="R228" s="245"/>
      <c r="T228" s="246"/>
      <c r="U228" s="241"/>
      <c r="V228" s="241"/>
      <c r="W228" s="241"/>
      <c r="X228" s="241"/>
      <c r="Y228" s="241"/>
      <c r="Z228" s="241"/>
      <c r="AA228" s="247"/>
      <c r="AT228" s="248" t="s">
        <v>177</v>
      </c>
      <c r="AU228" s="248" t="s">
        <v>118</v>
      </c>
      <c r="AV228" s="11" t="s">
        <v>118</v>
      </c>
      <c r="AW228" s="11" t="s">
        <v>37</v>
      </c>
      <c r="AX228" s="11" t="s">
        <v>80</v>
      </c>
      <c r="AY228" s="248" t="s">
        <v>169</v>
      </c>
    </row>
    <row r="229" s="12" customFormat="1" ht="16.5" customHeight="1">
      <c r="B229" s="250"/>
      <c r="C229" s="251"/>
      <c r="D229" s="251"/>
      <c r="E229" s="252" t="s">
        <v>22</v>
      </c>
      <c r="F229" s="253" t="s">
        <v>181</v>
      </c>
      <c r="G229" s="251"/>
      <c r="H229" s="251"/>
      <c r="I229" s="251"/>
      <c r="J229" s="251"/>
      <c r="K229" s="254">
        <v>1025.3889999999999</v>
      </c>
      <c r="L229" s="251"/>
      <c r="M229" s="251"/>
      <c r="N229" s="251"/>
      <c r="O229" s="251"/>
      <c r="P229" s="251"/>
      <c r="Q229" s="251"/>
      <c r="R229" s="255"/>
      <c r="T229" s="256"/>
      <c r="U229" s="251"/>
      <c r="V229" s="251"/>
      <c r="W229" s="251"/>
      <c r="X229" s="251"/>
      <c r="Y229" s="251"/>
      <c r="Z229" s="251"/>
      <c r="AA229" s="257"/>
      <c r="AT229" s="258" t="s">
        <v>177</v>
      </c>
      <c r="AU229" s="258" t="s">
        <v>118</v>
      </c>
      <c r="AV229" s="12" t="s">
        <v>174</v>
      </c>
      <c r="AW229" s="12" t="s">
        <v>37</v>
      </c>
      <c r="AX229" s="12" t="s">
        <v>38</v>
      </c>
      <c r="AY229" s="258" t="s">
        <v>169</v>
      </c>
    </row>
    <row r="230" s="1" customFormat="1" ht="25.5" customHeight="1">
      <c r="B230" s="47"/>
      <c r="C230" s="220" t="s">
        <v>332</v>
      </c>
      <c r="D230" s="220" t="s">
        <v>170</v>
      </c>
      <c r="E230" s="221" t="s">
        <v>333</v>
      </c>
      <c r="F230" s="222" t="s">
        <v>334</v>
      </c>
      <c r="G230" s="222"/>
      <c r="H230" s="222"/>
      <c r="I230" s="222"/>
      <c r="J230" s="223" t="s">
        <v>211</v>
      </c>
      <c r="K230" s="224">
        <v>34.560000000000002</v>
      </c>
      <c r="L230" s="225">
        <v>0</v>
      </c>
      <c r="M230" s="226"/>
      <c r="N230" s="227">
        <f>ROUND(L230*K230,1)</f>
        <v>0</v>
      </c>
      <c r="O230" s="227"/>
      <c r="P230" s="227"/>
      <c r="Q230" s="227"/>
      <c r="R230" s="49"/>
      <c r="T230" s="228" t="s">
        <v>22</v>
      </c>
      <c r="U230" s="57" t="s">
        <v>45</v>
      </c>
      <c r="V230" s="48"/>
      <c r="W230" s="229">
        <f>V230*K230</f>
        <v>0</v>
      </c>
      <c r="X230" s="229">
        <v>0.033579999999999999</v>
      </c>
      <c r="Y230" s="229">
        <f>X230*K230</f>
        <v>1.1605248000000001</v>
      </c>
      <c r="Z230" s="229">
        <v>0</v>
      </c>
      <c r="AA230" s="230">
        <f>Z230*K230</f>
        <v>0</v>
      </c>
      <c r="AR230" s="23" t="s">
        <v>174</v>
      </c>
      <c r="AT230" s="23" t="s">
        <v>170</v>
      </c>
      <c r="AU230" s="23" t="s">
        <v>118</v>
      </c>
      <c r="AY230" s="23" t="s">
        <v>169</v>
      </c>
      <c r="BE230" s="143">
        <f>IF(U230="základní",N230,0)</f>
        <v>0</v>
      </c>
      <c r="BF230" s="143">
        <f>IF(U230="snížená",N230,0)</f>
        <v>0</v>
      </c>
      <c r="BG230" s="143">
        <f>IF(U230="zákl. přenesená",N230,0)</f>
        <v>0</v>
      </c>
      <c r="BH230" s="143">
        <f>IF(U230="sníž. přenesená",N230,0)</f>
        <v>0</v>
      </c>
      <c r="BI230" s="143">
        <f>IF(U230="nulová",N230,0)</f>
        <v>0</v>
      </c>
      <c r="BJ230" s="23" t="s">
        <v>38</v>
      </c>
      <c r="BK230" s="143">
        <f>ROUND(L230*K230,1)</f>
        <v>0</v>
      </c>
      <c r="BL230" s="23" t="s">
        <v>174</v>
      </c>
      <c r="BM230" s="23" t="s">
        <v>335</v>
      </c>
    </row>
    <row r="231" s="10" customFormat="1" ht="16.5" customHeight="1">
      <c r="B231" s="231"/>
      <c r="C231" s="232"/>
      <c r="D231" s="232"/>
      <c r="E231" s="233" t="s">
        <v>22</v>
      </c>
      <c r="F231" s="234" t="s">
        <v>336</v>
      </c>
      <c r="G231" s="235"/>
      <c r="H231" s="235"/>
      <c r="I231" s="235"/>
      <c r="J231" s="232"/>
      <c r="K231" s="233" t="s">
        <v>22</v>
      </c>
      <c r="L231" s="232"/>
      <c r="M231" s="232"/>
      <c r="N231" s="232"/>
      <c r="O231" s="232"/>
      <c r="P231" s="232"/>
      <c r="Q231" s="232"/>
      <c r="R231" s="236"/>
      <c r="T231" s="237"/>
      <c r="U231" s="232"/>
      <c r="V231" s="232"/>
      <c r="W231" s="232"/>
      <c r="X231" s="232"/>
      <c r="Y231" s="232"/>
      <c r="Z231" s="232"/>
      <c r="AA231" s="238"/>
      <c r="AT231" s="239" t="s">
        <v>177</v>
      </c>
      <c r="AU231" s="239" t="s">
        <v>118</v>
      </c>
      <c r="AV231" s="10" t="s">
        <v>38</v>
      </c>
      <c r="AW231" s="10" t="s">
        <v>37</v>
      </c>
      <c r="AX231" s="10" t="s">
        <v>80</v>
      </c>
      <c r="AY231" s="239" t="s">
        <v>169</v>
      </c>
    </row>
    <row r="232" s="11" customFormat="1" ht="16.5" customHeight="1">
      <c r="B232" s="240"/>
      <c r="C232" s="241"/>
      <c r="D232" s="241"/>
      <c r="E232" s="242" t="s">
        <v>22</v>
      </c>
      <c r="F232" s="243" t="s">
        <v>337</v>
      </c>
      <c r="G232" s="241"/>
      <c r="H232" s="241"/>
      <c r="I232" s="241"/>
      <c r="J232" s="241"/>
      <c r="K232" s="244">
        <v>34.560000000000002</v>
      </c>
      <c r="L232" s="241"/>
      <c r="M232" s="241"/>
      <c r="N232" s="241"/>
      <c r="O232" s="241"/>
      <c r="P232" s="241"/>
      <c r="Q232" s="241"/>
      <c r="R232" s="245"/>
      <c r="T232" s="246"/>
      <c r="U232" s="241"/>
      <c r="V232" s="241"/>
      <c r="W232" s="241"/>
      <c r="X232" s="241"/>
      <c r="Y232" s="241"/>
      <c r="Z232" s="241"/>
      <c r="AA232" s="247"/>
      <c r="AT232" s="248" t="s">
        <v>177</v>
      </c>
      <c r="AU232" s="248" t="s">
        <v>118</v>
      </c>
      <c r="AV232" s="11" t="s">
        <v>118</v>
      </c>
      <c r="AW232" s="11" t="s">
        <v>37</v>
      </c>
      <c r="AX232" s="11" t="s">
        <v>38</v>
      </c>
      <c r="AY232" s="248" t="s">
        <v>169</v>
      </c>
    </row>
    <row r="233" s="1" customFormat="1" ht="25.5" customHeight="1">
      <c r="B233" s="47"/>
      <c r="C233" s="220" t="s">
        <v>338</v>
      </c>
      <c r="D233" s="220" t="s">
        <v>170</v>
      </c>
      <c r="E233" s="221" t="s">
        <v>339</v>
      </c>
      <c r="F233" s="222" t="s">
        <v>340</v>
      </c>
      <c r="G233" s="222"/>
      <c r="H233" s="222"/>
      <c r="I233" s="222"/>
      <c r="J233" s="223" t="s">
        <v>211</v>
      </c>
      <c r="K233" s="224">
        <v>33.240000000000002</v>
      </c>
      <c r="L233" s="225">
        <v>0</v>
      </c>
      <c r="M233" s="226"/>
      <c r="N233" s="227">
        <f>ROUND(L233*K233,1)</f>
        <v>0</v>
      </c>
      <c r="O233" s="227"/>
      <c r="P233" s="227"/>
      <c r="Q233" s="227"/>
      <c r="R233" s="49"/>
      <c r="T233" s="228" t="s">
        <v>22</v>
      </c>
      <c r="U233" s="57" t="s">
        <v>45</v>
      </c>
      <c r="V233" s="48"/>
      <c r="W233" s="229">
        <f>V233*K233</f>
        <v>0</v>
      </c>
      <c r="X233" s="229">
        <v>0.0082540800000000004</v>
      </c>
      <c r="Y233" s="229">
        <f>X233*K233</f>
        <v>0.27436561920000002</v>
      </c>
      <c r="Z233" s="229">
        <v>0</v>
      </c>
      <c r="AA233" s="230">
        <f>Z233*K233</f>
        <v>0</v>
      </c>
      <c r="AR233" s="23" t="s">
        <v>174</v>
      </c>
      <c r="AT233" s="23" t="s">
        <v>170</v>
      </c>
      <c r="AU233" s="23" t="s">
        <v>118</v>
      </c>
      <c r="AY233" s="23" t="s">
        <v>169</v>
      </c>
      <c r="BE233" s="143">
        <f>IF(U233="základní",N233,0)</f>
        <v>0</v>
      </c>
      <c r="BF233" s="143">
        <f>IF(U233="snížená",N233,0)</f>
        <v>0</v>
      </c>
      <c r="BG233" s="143">
        <f>IF(U233="zákl. přenesená",N233,0)</f>
        <v>0</v>
      </c>
      <c r="BH233" s="143">
        <f>IF(U233="sníž. přenesená",N233,0)</f>
        <v>0</v>
      </c>
      <c r="BI233" s="143">
        <f>IF(U233="nulová",N233,0)</f>
        <v>0</v>
      </c>
      <c r="BJ233" s="23" t="s">
        <v>38</v>
      </c>
      <c r="BK233" s="143">
        <f>ROUND(L233*K233,1)</f>
        <v>0</v>
      </c>
      <c r="BL233" s="23" t="s">
        <v>174</v>
      </c>
      <c r="BM233" s="23" t="s">
        <v>341</v>
      </c>
    </row>
    <row r="234" s="10" customFormat="1" ht="16.5" customHeight="1">
      <c r="B234" s="231"/>
      <c r="C234" s="232"/>
      <c r="D234" s="232"/>
      <c r="E234" s="233" t="s">
        <v>22</v>
      </c>
      <c r="F234" s="234" t="s">
        <v>342</v>
      </c>
      <c r="G234" s="235"/>
      <c r="H234" s="235"/>
      <c r="I234" s="235"/>
      <c r="J234" s="232"/>
      <c r="K234" s="233" t="s">
        <v>22</v>
      </c>
      <c r="L234" s="232"/>
      <c r="M234" s="232"/>
      <c r="N234" s="232"/>
      <c r="O234" s="232"/>
      <c r="P234" s="232"/>
      <c r="Q234" s="232"/>
      <c r="R234" s="236"/>
      <c r="T234" s="237"/>
      <c r="U234" s="232"/>
      <c r="V234" s="232"/>
      <c r="W234" s="232"/>
      <c r="X234" s="232"/>
      <c r="Y234" s="232"/>
      <c r="Z234" s="232"/>
      <c r="AA234" s="238"/>
      <c r="AT234" s="239" t="s">
        <v>177</v>
      </c>
      <c r="AU234" s="239" t="s">
        <v>118</v>
      </c>
      <c r="AV234" s="10" t="s">
        <v>38</v>
      </c>
      <c r="AW234" s="10" t="s">
        <v>37</v>
      </c>
      <c r="AX234" s="10" t="s">
        <v>80</v>
      </c>
      <c r="AY234" s="239" t="s">
        <v>169</v>
      </c>
    </row>
    <row r="235" s="11" customFormat="1" ht="16.5" customHeight="1">
      <c r="B235" s="240"/>
      <c r="C235" s="241"/>
      <c r="D235" s="241"/>
      <c r="E235" s="242" t="s">
        <v>22</v>
      </c>
      <c r="F235" s="243" t="s">
        <v>343</v>
      </c>
      <c r="G235" s="241"/>
      <c r="H235" s="241"/>
      <c r="I235" s="241"/>
      <c r="J235" s="241"/>
      <c r="K235" s="244">
        <v>33.240000000000002</v>
      </c>
      <c r="L235" s="241"/>
      <c r="M235" s="241"/>
      <c r="N235" s="241"/>
      <c r="O235" s="241"/>
      <c r="P235" s="241"/>
      <c r="Q235" s="241"/>
      <c r="R235" s="245"/>
      <c r="T235" s="246"/>
      <c r="U235" s="241"/>
      <c r="V235" s="241"/>
      <c r="W235" s="241"/>
      <c r="X235" s="241"/>
      <c r="Y235" s="241"/>
      <c r="Z235" s="241"/>
      <c r="AA235" s="247"/>
      <c r="AT235" s="248" t="s">
        <v>177</v>
      </c>
      <c r="AU235" s="248" t="s">
        <v>118</v>
      </c>
      <c r="AV235" s="11" t="s">
        <v>118</v>
      </c>
      <c r="AW235" s="11" t="s">
        <v>37</v>
      </c>
      <c r="AX235" s="11" t="s">
        <v>38</v>
      </c>
      <c r="AY235" s="248" t="s">
        <v>169</v>
      </c>
    </row>
    <row r="236" s="1" customFormat="1" ht="25.5" customHeight="1">
      <c r="B236" s="47"/>
      <c r="C236" s="261" t="s">
        <v>344</v>
      </c>
      <c r="D236" s="261" t="s">
        <v>248</v>
      </c>
      <c r="E236" s="262" t="s">
        <v>345</v>
      </c>
      <c r="F236" s="263" t="s">
        <v>346</v>
      </c>
      <c r="G236" s="263"/>
      <c r="H236" s="263"/>
      <c r="I236" s="263"/>
      <c r="J236" s="264" t="s">
        <v>211</v>
      </c>
      <c r="K236" s="265">
        <v>34.902000000000001</v>
      </c>
      <c r="L236" s="266">
        <v>0</v>
      </c>
      <c r="M236" s="267"/>
      <c r="N236" s="268">
        <f>ROUND(L236*K236,1)</f>
        <v>0</v>
      </c>
      <c r="O236" s="227"/>
      <c r="P236" s="227"/>
      <c r="Q236" s="227"/>
      <c r="R236" s="49"/>
      <c r="T236" s="228" t="s">
        <v>22</v>
      </c>
      <c r="U236" s="57" t="s">
        <v>45</v>
      </c>
      <c r="V236" s="48"/>
      <c r="W236" s="229">
        <f>V236*K236</f>
        <v>0</v>
      </c>
      <c r="X236" s="229">
        <v>0.0023999999999999998</v>
      </c>
      <c r="Y236" s="229">
        <f>X236*K236</f>
        <v>0.0837648</v>
      </c>
      <c r="Z236" s="229">
        <v>0</v>
      </c>
      <c r="AA236" s="230">
        <f>Z236*K236</f>
        <v>0</v>
      </c>
      <c r="AR236" s="23" t="s">
        <v>260</v>
      </c>
      <c r="AT236" s="23" t="s">
        <v>248</v>
      </c>
      <c r="AU236" s="23" t="s">
        <v>118</v>
      </c>
      <c r="AY236" s="23" t="s">
        <v>169</v>
      </c>
      <c r="BE236" s="143">
        <f>IF(U236="základní",N236,0)</f>
        <v>0</v>
      </c>
      <c r="BF236" s="143">
        <f>IF(U236="snížená",N236,0)</f>
        <v>0</v>
      </c>
      <c r="BG236" s="143">
        <f>IF(U236="zákl. přenesená",N236,0)</f>
        <v>0</v>
      </c>
      <c r="BH236" s="143">
        <f>IF(U236="sníž. přenesená",N236,0)</f>
        <v>0</v>
      </c>
      <c r="BI236" s="143">
        <f>IF(U236="nulová",N236,0)</f>
        <v>0</v>
      </c>
      <c r="BJ236" s="23" t="s">
        <v>38</v>
      </c>
      <c r="BK236" s="143">
        <f>ROUND(L236*K236,1)</f>
        <v>0</v>
      </c>
      <c r="BL236" s="23" t="s">
        <v>260</v>
      </c>
      <c r="BM236" s="23" t="s">
        <v>347</v>
      </c>
    </row>
    <row r="237" s="1" customFormat="1" ht="25.5" customHeight="1">
      <c r="B237" s="47"/>
      <c r="C237" s="220" t="s">
        <v>348</v>
      </c>
      <c r="D237" s="220" t="s">
        <v>170</v>
      </c>
      <c r="E237" s="221" t="s">
        <v>349</v>
      </c>
      <c r="F237" s="222" t="s">
        <v>350</v>
      </c>
      <c r="G237" s="222"/>
      <c r="H237" s="222"/>
      <c r="I237" s="222"/>
      <c r="J237" s="223" t="s">
        <v>211</v>
      </c>
      <c r="K237" s="224">
        <v>26.52</v>
      </c>
      <c r="L237" s="225">
        <v>0</v>
      </c>
      <c r="M237" s="226"/>
      <c r="N237" s="227">
        <f>ROUND(L237*K237,1)</f>
        <v>0</v>
      </c>
      <c r="O237" s="227"/>
      <c r="P237" s="227"/>
      <c r="Q237" s="227"/>
      <c r="R237" s="49"/>
      <c r="T237" s="228" t="s">
        <v>22</v>
      </c>
      <c r="U237" s="57" t="s">
        <v>45</v>
      </c>
      <c r="V237" s="48"/>
      <c r="W237" s="229">
        <f>V237*K237</f>
        <v>0</v>
      </c>
      <c r="X237" s="229">
        <v>0.0084961600000000009</v>
      </c>
      <c r="Y237" s="229">
        <f>X237*K237</f>
        <v>0.22531816320000003</v>
      </c>
      <c r="Z237" s="229">
        <v>0</v>
      </c>
      <c r="AA237" s="230">
        <f>Z237*K237</f>
        <v>0</v>
      </c>
      <c r="AR237" s="23" t="s">
        <v>174</v>
      </c>
      <c r="AT237" s="23" t="s">
        <v>170</v>
      </c>
      <c r="AU237" s="23" t="s">
        <v>118</v>
      </c>
      <c r="AY237" s="23" t="s">
        <v>169</v>
      </c>
      <c r="BE237" s="143">
        <f>IF(U237="základní",N237,0)</f>
        <v>0</v>
      </c>
      <c r="BF237" s="143">
        <f>IF(U237="snížená",N237,0)</f>
        <v>0</v>
      </c>
      <c r="BG237" s="143">
        <f>IF(U237="zákl. přenesená",N237,0)</f>
        <v>0</v>
      </c>
      <c r="BH237" s="143">
        <f>IF(U237="sníž. přenesená",N237,0)</f>
        <v>0</v>
      </c>
      <c r="BI237" s="143">
        <f>IF(U237="nulová",N237,0)</f>
        <v>0</v>
      </c>
      <c r="BJ237" s="23" t="s">
        <v>38</v>
      </c>
      <c r="BK237" s="143">
        <f>ROUND(L237*K237,1)</f>
        <v>0</v>
      </c>
      <c r="BL237" s="23" t="s">
        <v>174</v>
      </c>
      <c r="BM237" s="23" t="s">
        <v>351</v>
      </c>
    </row>
    <row r="238" s="10" customFormat="1" ht="16.5" customHeight="1">
      <c r="B238" s="231"/>
      <c r="C238" s="232"/>
      <c r="D238" s="232"/>
      <c r="E238" s="233" t="s">
        <v>22</v>
      </c>
      <c r="F238" s="234" t="s">
        <v>352</v>
      </c>
      <c r="G238" s="235"/>
      <c r="H238" s="235"/>
      <c r="I238" s="235"/>
      <c r="J238" s="232"/>
      <c r="K238" s="233" t="s">
        <v>22</v>
      </c>
      <c r="L238" s="232"/>
      <c r="M238" s="232"/>
      <c r="N238" s="232"/>
      <c r="O238" s="232"/>
      <c r="P238" s="232"/>
      <c r="Q238" s="232"/>
      <c r="R238" s="236"/>
      <c r="T238" s="237"/>
      <c r="U238" s="232"/>
      <c r="V238" s="232"/>
      <c r="W238" s="232"/>
      <c r="X238" s="232"/>
      <c r="Y238" s="232"/>
      <c r="Z238" s="232"/>
      <c r="AA238" s="238"/>
      <c r="AT238" s="239" t="s">
        <v>177</v>
      </c>
      <c r="AU238" s="239" t="s">
        <v>118</v>
      </c>
      <c r="AV238" s="10" t="s">
        <v>38</v>
      </c>
      <c r="AW238" s="10" t="s">
        <v>37</v>
      </c>
      <c r="AX238" s="10" t="s">
        <v>80</v>
      </c>
      <c r="AY238" s="239" t="s">
        <v>169</v>
      </c>
    </row>
    <row r="239" s="11" customFormat="1" ht="16.5" customHeight="1">
      <c r="B239" s="240"/>
      <c r="C239" s="241"/>
      <c r="D239" s="241"/>
      <c r="E239" s="242" t="s">
        <v>22</v>
      </c>
      <c r="F239" s="243" t="s">
        <v>353</v>
      </c>
      <c r="G239" s="241"/>
      <c r="H239" s="241"/>
      <c r="I239" s="241"/>
      <c r="J239" s="241"/>
      <c r="K239" s="244">
        <v>26.52</v>
      </c>
      <c r="L239" s="241"/>
      <c r="M239" s="241"/>
      <c r="N239" s="241"/>
      <c r="O239" s="241"/>
      <c r="P239" s="241"/>
      <c r="Q239" s="241"/>
      <c r="R239" s="245"/>
      <c r="T239" s="246"/>
      <c r="U239" s="241"/>
      <c r="V239" s="241"/>
      <c r="W239" s="241"/>
      <c r="X239" s="241"/>
      <c r="Y239" s="241"/>
      <c r="Z239" s="241"/>
      <c r="AA239" s="247"/>
      <c r="AT239" s="248" t="s">
        <v>177</v>
      </c>
      <c r="AU239" s="248" t="s">
        <v>118</v>
      </c>
      <c r="AV239" s="11" t="s">
        <v>118</v>
      </c>
      <c r="AW239" s="11" t="s">
        <v>37</v>
      </c>
      <c r="AX239" s="11" t="s">
        <v>38</v>
      </c>
      <c r="AY239" s="248" t="s">
        <v>169</v>
      </c>
    </row>
    <row r="240" s="1" customFormat="1" ht="25.5" customHeight="1">
      <c r="B240" s="47"/>
      <c r="C240" s="261" t="s">
        <v>354</v>
      </c>
      <c r="D240" s="261" t="s">
        <v>248</v>
      </c>
      <c r="E240" s="262" t="s">
        <v>355</v>
      </c>
      <c r="F240" s="263" t="s">
        <v>356</v>
      </c>
      <c r="G240" s="263"/>
      <c r="H240" s="263"/>
      <c r="I240" s="263"/>
      <c r="J240" s="264" t="s">
        <v>211</v>
      </c>
      <c r="K240" s="265">
        <v>29.238</v>
      </c>
      <c r="L240" s="266">
        <v>0</v>
      </c>
      <c r="M240" s="267"/>
      <c r="N240" s="268">
        <f>ROUND(L240*K240,1)</f>
        <v>0</v>
      </c>
      <c r="O240" s="227"/>
      <c r="P240" s="227"/>
      <c r="Q240" s="227"/>
      <c r="R240" s="49"/>
      <c r="T240" s="228" t="s">
        <v>22</v>
      </c>
      <c r="U240" s="57" t="s">
        <v>45</v>
      </c>
      <c r="V240" s="48"/>
      <c r="W240" s="229">
        <f>V240*K240</f>
        <v>0</v>
      </c>
      <c r="X240" s="229">
        <v>0.0030000000000000001</v>
      </c>
      <c r="Y240" s="229">
        <f>X240*K240</f>
        <v>0.087714</v>
      </c>
      <c r="Z240" s="229">
        <v>0</v>
      </c>
      <c r="AA240" s="230">
        <f>Z240*K240</f>
        <v>0</v>
      </c>
      <c r="AR240" s="23" t="s">
        <v>260</v>
      </c>
      <c r="AT240" s="23" t="s">
        <v>248</v>
      </c>
      <c r="AU240" s="23" t="s">
        <v>118</v>
      </c>
      <c r="AY240" s="23" t="s">
        <v>169</v>
      </c>
      <c r="BE240" s="143">
        <f>IF(U240="základní",N240,0)</f>
        <v>0</v>
      </c>
      <c r="BF240" s="143">
        <f>IF(U240="snížená",N240,0)</f>
        <v>0</v>
      </c>
      <c r="BG240" s="143">
        <f>IF(U240="zákl. přenesená",N240,0)</f>
        <v>0</v>
      </c>
      <c r="BH240" s="143">
        <f>IF(U240="sníž. přenesená",N240,0)</f>
        <v>0</v>
      </c>
      <c r="BI240" s="143">
        <f>IF(U240="nulová",N240,0)</f>
        <v>0</v>
      </c>
      <c r="BJ240" s="23" t="s">
        <v>38</v>
      </c>
      <c r="BK240" s="143">
        <f>ROUND(L240*K240,1)</f>
        <v>0</v>
      </c>
      <c r="BL240" s="23" t="s">
        <v>260</v>
      </c>
      <c r="BM240" s="23" t="s">
        <v>357</v>
      </c>
    </row>
    <row r="241" s="1" customFormat="1" ht="25.5" customHeight="1">
      <c r="B241" s="47"/>
      <c r="C241" s="220" t="s">
        <v>358</v>
      </c>
      <c r="D241" s="220" t="s">
        <v>170</v>
      </c>
      <c r="E241" s="221" t="s">
        <v>359</v>
      </c>
      <c r="F241" s="222" t="s">
        <v>360</v>
      </c>
      <c r="G241" s="222"/>
      <c r="H241" s="222"/>
      <c r="I241" s="222"/>
      <c r="J241" s="223" t="s">
        <v>211</v>
      </c>
      <c r="K241" s="224">
        <v>65.992000000000004</v>
      </c>
      <c r="L241" s="225">
        <v>0</v>
      </c>
      <c r="M241" s="226"/>
      <c r="N241" s="227">
        <f>ROUND(L241*K241,1)</f>
        <v>0</v>
      </c>
      <c r="O241" s="227"/>
      <c r="P241" s="227"/>
      <c r="Q241" s="227"/>
      <c r="R241" s="49"/>
      <c r="T241" s="228" t="s">
        <v>22</v>
      </c>
      <c r="U241" s="57" t="s">
        <v>45</v>
      </c>
      <c r="V241" s="48"/>
      <c r="W241" s="229">
        <f>V241*K241</f>
        <v>0</v>
      </c>
      <c r="X241" s="229">
        <v>0.026360000000000001</v>
      </c>
      <c r="Y241" s="229">
        <f>X241*K241</f>
        <v>1.7395491200000002</v>
      </c>
      <c r="Z241" s="229">
        <v>0</v>
      </c>
      <c r="AA241" s="230">
        <f>Z241*K241</f>
        <v>0</v>
      </c>
      <c r="AR241" s="23" t="s">
        <v>174</v>
      </c>
      <c r="AT241" s="23" t="s">
        <v>170</v>
      </c>
      <c r="AU241" s="23" t="s">
        <v>118</v>
      </c>
      <c r="AY241" s="23" t="s">
        <v>169</v>
      </c>
      <c r="BE241" s="143">
        <f>IF(U241="základní",N241,0)</f>
        <v>0</v>
      </c>
      <c r="BF241" s="143">
        <f>IF(U241="snížená",N241,0)</f>
        <v>0</v>
      </c>
      <c r="BG241" s="143">
        <f>IF(U241="zákl. přenesená",N241,0)</f>
        <v>0</v>
      </c>
      <c r="BH241" s="143">
        <f>IF(U241="sníž. přenesená",N241,0)</f>
        <v>0</v>
      </c>
      <c r="BI241" s="143">
        <f>IF(U241="nulová",N241,0)</f>
        <v>0</v>
      </c>
      <c r="BJ241" s="23" t="s">
        <v>38</v>
      </c>
      <c r="BK241" s="143">
        <f>ROUND(L241*K241,1)</f>
        <v>0</v>
      </c>
      <c r="BL241" s="23" t="s">
        <v>174</v>
      </c>
      <c r="BM241" s="23" t="s">
        <v>361</v>
      </c>
    </row>
    <row r="242" s="10" customFormat="1" ht="16.5" customHeight="1">
      <c r="B242" s="231"/>
      <c r="C242" s="232"/>
      <c r="D242" s="232"/>
      <c r="E242" s="233" t="s">
        <v>22</v>
      </c>
      <c r="F242" s="234" t="s">
        <v>362</v>
      </c>
      <c r="G242" s="235"/>
      <c r="H242" s="235"/>
      <c r="I242" s="235"/>
      <c r="J242" s="232"/>
      <c r="K242" s="233" t="s">
        <v>22</v>
      </c>
      <c r="L242" s="232"/>
      <c r="M242" s="232"/>
      <c r="N242" s="232"/>
      <c r="O242" s="232"/>
      <c r="P242" s="232"/>
      <c r="Q242" s="232"/>
      <c r="R242" s="236"/>
      <c r="T242" s="237"/>
      <c r="U242" s="232"/>
      <c r="V242" s="232"/>
      <c r="W242" s="232"/>
      <c r="X242" s="232"/>
      <c r="Y242" s="232"/>
      <c r="Z242" s="232"/>
      <c r="AA242" s="238"/>
      <c r="AT242" s="239" t="s">
        <v>177</v>
      </c>
      <c r="AU242" s="239" t="s">
        <v>118</v>
      </c>
      <c r="AV242" s="10" t="s">
        <v>38</v>
      </c>
      <c r="AW242" s="10" t="s">
        <v>37</v>
      </c>
      <c r="AX242" s="10" t="s">
        <v>80</v>
      </c>
      <c r="AY242" s="239" t="s">
        <v>169</v>
      </c>
    </row>
    <row r="243" s="11" customFormat="1" ht="16.5" customHeight="1">
      <c r="B243" s="240"/>
      <c r="C243" s="241"/>
      <c r="D243" s="241"/>
      <c r="E243" s="242" t="s">
        <v>22</v>
      </c>
      <c r="F243" s="243" t="s">
        <v>363</v>
      </c>
      <c r="G243" s="241"/>
      <c r="H243" s="241"/>
      <c r="I243" s="241"/>
      <c r="J243" s="241"/>
      <c r="K243" s="244">
        <v>31.024000000000001</v>
      </c>
      <c r="L243" s="241"/>
      <c r="M243" s="241"/>
      <c r="N243" s="241"/>
      <c r="O243" s="241"/>
      <c r="P243" s="241"/>
      <c r="Q243" s="241"/>
      <c r="R243" s="245"/>
      <c r="T243" s="246"/>
      <c r="U243" s="241"/>
      <c r="V243" s="241"/>
      <c r="W243" s="241"/>
      <c r="X243" s="241"/>
      <c r="Y243" s="241"/>
      <c r="Z243" s="241"/>
      <c r="AA243" s="247"/>
      <c r="AT243" s="248" t="s">
        <v>177</v>
      </c>
      <c r="AU243" s="248" t="s">
        <v>118</v>
      </c>
      <c r="AV243" s="11" t="s">
        <v>118</v>
      </c>
      <c r="AW243" s="11" t="s">
        <v>37</v>
      </c>
      <c r="AX243" s="11" t="s">
        <v>80</v>
      </c>
      <c r="AY243" s="248" t="s">
        <v>169</v>
      </c>
    </row>
    <row r="244" s="10" customFormat="1" ht="16.5" customHeight="1">
      <c r="B244" s="231"/>
      <c r="C244" s="232"/>
      <c r="D244" s="232"/>
      <c r="E244" s="233" t="s">
        <v>22</v>
      </c>
      <c r="F244" s="249" t="s">
        <v>364</v>
      </c>
      <c r="G244" s="232"/>
      <c r="H244" s="232"/>
      <c r="I244" s="232"/>
      <c r="J244" s="232"/>
      <c r="K244" s="233" t="s">
        <v>22</v>
      </c>
      <c r="L244" s="232"/>
      <c r="M244" s="232"/>
      <c r="N244" s="232"/>
      <c r="O244" s="232"/>
      <c r="P244" s="232"/>
      <c r="Q244" s="232"/>
      <c r="R244" s="236"/>
      <c r="T244" s="237"/>
      <c r="U244" s="232"/>
      <c r="V244" s="232"/>
      <c r="W244" s="232"/>
      <c r="X244" s="232"/>
      <c r="Y244" s="232"/>
      <c r="Z244" s="232"/>
      <c r="AA244" s="238"/>
      <c r="AT244" s="239" t="s">
        <v>177</v>
      </c>
      <c r="AU244" s="239" t="s">
        <v>118</v>
      </c>
      <c r="AV244" s="10" t="s">
        <v>38</v>
      </c>
      <c r="AW244" s="10" t="s">
        <v>37</v>
      </c>
      <c r="AX244" s="10" t="s">
        <v>80</v>
      </c>
      <c r="AY244" s="239" t="s">
        <v>169</v>
      </c>
    </row>
    <row r="245" s="11" customFormat="1" ht="16.5" customHeight="1">
      <c r="B245" s="240"/>
      <c r="C245" s="241"/>
      <c r="D245" s="241"/>
      <c r="E245" s="242" t="s">
        <v>22</v>
      </c>
      <c r="F245" s="243" t="s">
        <v>365</v>
      </c>
      <c r="G245" s="241"/>
      <c r="H245" s="241"/>
      <c r="I245" s="241"/>
      <c r="J245" s="241"/>
      <c r="K245" s="244">
        <v>34.968000000000004</v>
      </c>
      <c r="L245" s="241"/>
      <c r="M245" s="241"/>
      <c r="N245" s="241"/>
      <c r="O245" s="241"/>
      <c r="P245" s="241"/>
      <c r="Q245" s="241"/>
      <c r="R245" s="245"/>
      <c r="T245" s="246"/>
      <c r="U245" s="241"/>
      <c r="V245" s="241"/>
      <c r="W245" s="241"/>
      <c r="X245" s="241"/>
      <c r="Y245" s="241"/>
      <c r="Z245" s="241"/>
      <c r="AA245" s="247"/>
      <c r="AT245" s="248" t="s">
        <v>177</v>
      </c>
      <c r="AU245" s="248" t="s">
        <v>118</v>
      </c>
      <c r="AV245" s="11" t="s">
        <v>118</v>
      </c>
      <c r="AW245" s="11" t="s">
        <v>37</v>
      </c>
      <c r="AX245" s="11" t="s">
        <v>80</v>
      </c>
      <c r="AY245" s="248" t="s">
        <v>169</v>
      </c>
    </row>
    <row r="246" s="12" customFormat="1" ht="16.5" customHeight="1">
      <c r="B246" s="250"/>
      <c r="C246" s="251"/>
      <c r="D246" s="251"/>
      <c r="E246" s="252" t="s">
        <v>22</v>
      </c>
      <c r="F246" s="253" t="s">
        <v>181</v>
      </c>
      <c r="G246" s="251"/>
      <c r="H246" s="251"/>
      <c r="I246" s="251"/>
      <c r="J246" s="251"/>
      <c r="K246" s="254">
        <v>65.992000000000004</v>
      </c>
      <c r="L246" s="251"/>
      <c r="M246" s="251"/>
      <c r="N246" s="251"/>
      <c r="O246" s="251"/>
      <c r="P246" s="251"/>
      <c r="Q246" s="251"/>
      <c r="R246" s="255"/>
      <c r="T246" s="256"/>
      <c r="U246" s="251"/>
      <c r="V246" s="251"/>
      <c r="W246" s="251"/>
      <c r="X246" s="251"/>
      <c r="Y246" s="251"/>
      <c r="Z246" s="251"/>
      <c r="AA246" s="257"/>
      <c r="AT246" s="258" t="s">
        <v>177</v>
      </c>
      <c r="AU246" s="258" t="s">
        <v>118</v>
      </c>
      <c r="AV246" s="12" t="s">
        <v>174</v>
      </c>
      <c r="AW246" s="12" t="s">
        <v>37</v>
      </c>
      <c r="AX246" s="12" t="s">
        <v>38</v>
      </c>
      <c r="AY246" s="258" t="s">
        <v>169</v>
      </c>
    </row>
    <row r="247" s="1" customFormat="1" ht="25.5" customHeight="1">
      <c r="B247" s="47"/>
      <c r="C247" s="220" t="s">
        <v>366</v>
      </c>
      <c r="D247" s="220" t="s">
        <v>170</v>
      </c>
      <c r="E247" s="221" t="s">
        <v>367</v>
      </c>
      <c r="F247" s="222" t="s">
        <v>368</v>
      </c>
      <c r="G247" s="222"/>
      <c r="H247" s="222"/>
      <c r="I247" s="222"/>
      <c r="J247" s="223" t="s">
        <v>211</v>
      </c>
      <c r="K247" s="224">
        <v>625.92999999999995</v>
      </c>
      <c r="L247" s="225">
        <v>0</v>
      </c>
      <c r="M247" s="226"/>
      <c r="N247" s="227">
        <f>ROUND(L247*K247,1)</f>
        <v>0</v>
      </c>
      <c r="O247" s="227"/>
      <c r="P247" s="227"/>
      <c r="Q247" s="227"/>
      <c r="R247" s="49"/>
      <c r="T247" s="228" t="s">
        <v>22</v>
      </c>
      <c r="U247" s="57" t="s">
        <v>45</v>
      </c>
      <c r="V247" s="48"/>
      <c r="W247" s="229">
        <f>V247*K247</f>
        <v>0</v>
      </c>
      <c r="X247" s="229">
        <v>0.01469</v>
      </c>
      <c r="Y247" s="229">
        <f>X247*K247</f>
        <v>9.1949116999999987</v>
      </c>
      <c r="Z247" s="229">
        <v>0</v>
      </c>
      <c r="AA247" s="230">
        <f>Z247*K247</f>
        <v>0</v>
      </c>
      <c r="AR247" s="23" t="s">
        <v>174</v>
      </c>
      <c r="AT247" s="23" t="s">
        <v>170</v>
      </c>
      <c r="AU247" s="23" t="s">
        <v>118</v>
      </c>
      <c r="AY247" s="23" t="s">
        <v>169</v>
      </c>
      <c r="BE247" s="143">
        <f>IF(U247="základní",N247,0)</f>
        <v>0</v>
      </c>
      <c r="BF247" s="143">
        <f>IF(U247="snížená",N247,0)</f>
        <v>0</v>
      </c>
      <c r="BG247" s="143">
        <f>IF(U247="zákl. přenesená",N247,0)</f>
        <v>0</v>
      </c>
      <c r="BH247" s="143">
        <f>IF(U247="sníž. přenesená",N247,0)</f>
        <v>0</v>
      </c>
      <c r="BI247" s="143">
        <f>IF(U247="nulová",N247,0)</f>
        <v>0</v>
      </c>
      <c r="BJ247" s="23" t="s">
        <v>38</v>
      </c>
      <c r="BK247" s="143">
        <f>ROUND(L247*K247,1)</f>
        <v>0</v>
      </c>
      <c r="BL247" s="23" t="s">
        <v>174</v>
      </c>
      <c r="BM247" s="23" t="s">
        <v>369</v>
      </c>
    </row>
    <row r="248" s="11" customFormat="1" ht="25.5" customHeight="1">
      <c r="B248" s="240"/>
      <c r="C248" s="241"/>
      <c r="D248" s="241"/>
      <c r="E248" s="242" t="s">
        <v>22</v>
      </c>
      <c r="F248" s="259" t="s">
        <v>370</v>
      </c>
      <c r="G248" s="260"/>
      <c r="H248" s="260"/>
      <c r="I248" s="260"/>
      <c r="J248" s="241"/>
      <c r="K248" s="244">
        <v>556.08500000000004</v>
      </c>
      <c r="L248" s="241"/>
      <c r="M248" s="241"/>
      <c r="N248" s="241"/>
      <c r="O248" s="241"/>
      <c r="P248" s="241"/>
      <c r="Q248" s="241"/>
      <c r="R248" s="245"/>
      <c r="T248" s="246"/>
      <c r="U248" s="241"/>
      <c r="V248" s="241"/>
      <c r="W248" s="241"/>
      <c r="X248" s="241"/>
      <c r="Y248" s="241"/>
      <c r="Z248" s="241"/>
      <c r="AA248" s="247"/>
      <c r="AT248" s="248" t="s">
        <v>177</v>
      </c>
      <c r="AU248" s="248" t="s">
        <v>118</v>
      </c>
      <c r="AV248" s="11" t="s">
        <v>118</v>
      </c>
      <c r="AW248" s="11" t="s">
        <v>37</v>
      </c>
      <c r="AX248" s="11" t="s">
        <v>80</v>
      </c>
      <c r="AY248" s="248" t="s">
        <v>169</v>
      </c>
    </row>
    <row r="249" s="11" customFormat="1" ht="16.5" customHeight="1">
      <c r="B249" s="240"/>
      <c r="C249" s="241"/>
      <c r="D249" s="241"/>
      <c r="E249" s="242" t="s">
        <v>22</v>
      </c>
      <c r="F249" s="243" t="s">
        <v>371</v>
      </c>
      <c r="G249" s="241"/>
      <c r="H249" s="241"/>
      <c r="I249" s="241"/>
      <c r="J249" s="241"/>
      <c r="K249" s="244">
        <v>69.844999999999999</v>
      </c>
      <c r="L249" s="241"/>
      <c r="M249" s="241"/>
      <c r="N249" s="241"/>
      <c r="O249" s="241"/>
      <c r="P249" s="241"/>
      <c r="Q249" s="241"/>
      <c r="R249" s="245"/>
      <c r="T249" s="246"/>
      <c r="U249" s="241"/>
      <c r="V249" s="241"/>
      <c r="W249" s="241"/>
      <c r="X249" s="241"/>
      <c r="Y249" s="241"/>
      <c r="Z249" s="241"/>
      <c r="AA249" s="247"/>
      <c r="AT249" s="248" t="s">
        <v>177</v>
      </c>
      <c r="AU249" s="248" t="s">
        <v>118</v>
      </c>
      <c r="AV249" s="11" t="s">
        <v>118</v>
      </c>
      <c r="AW249" s="11" t="s">
        <v>37</v>
      </c>
      <c r="AX249" s="11" t="s">
        <v>80</v>
      </c>
      <c r="AY249" s="248" t="s">
        <v>169</v>
      </c>
    </row>
    <row r="250" s="12" customFormat="1" ht="16.5" customHeight="1">
      <c r="B250" s="250"/>
      <c r="C250" s="251"/>
      <c r="D250" s="251"/>
      <c r="E250" s="252" t="s">
        <v>22</v>
      </c>
      <c r="F250" s="253" t="s">
        <v>181</v>
      </c>
      <c r="G250" s="251"/>
      <c r="H250" s="251"/>
      <c r="I250" s="251"/>
      <c r="J250" s="251"/>
      <c r="K250" s="254">
        <v>625.92999999999995</v>
      </c>
      <c r="L250" s="251"/>
      <c r="M250" s="251"/>
      <c r="N250" s="251"/>
      <c r="O250" s="251"/>
      <c r="P250" s="251"/>
      <c r="Q250" s="251"/>
      <c r="R250" s="255"/>
      <c r="T250" s="256"/>
      <c r="U250" s="251"/>
      <c r="V250" s="251"/>
      <c r="W250" s="251"/>
      <c r="X250" s="251"/>
      <c r="Y250" s="251"/>
      <c r="Z250" s="251"/>
      <c r="AA250" s="257"/>
      <c r="AT250" s="258" t="s">
        <v>177</v>
      </c>
      <c r="AU250" s="258" t="s">
        <v>118</v>
      </c>
      <c r="AV250" s="12" t="s">
        <v>174</v>
      </c>
      <c r="AW250" s="12" t="s">
        <v>37</v>
      </c>
      <c r="AX250" s="12" t="s">
        <v>38</v>
      </c>
      <c r="AY250" s="258" t="s">
        <v>169</v>
      </c>
    </row>
    <row r="251" s="1" customFormat="1" ht="38.25" customHeight="1">
      <c r="B251" s="47"/>
      <c r="C251" s="220" t="s">
        <v>372</v>
      </c>
      <c r="D251" s="220" t="s">
        <v>170</v>
      </c>
      <c r="E251" s="221" t="s">
        <v>373</v>
      </c>
      <c r="F251" s="222" t="s">
        <v>374</v>
      </c>
      <c r="G251" s="222"/>
      <c r="H251" s="222"/>
      <c r="I251" s="222"/>
      <c r="J251" s="223" t="s">
        <v>211</v>
      </c>
      <c r="K251" s="224">
        <v>33.240000000000002</v>
      </c>
      <c r="L251" s="225">
        <v>0</v>
      </c>
      <c r="M251" s="226"/>
      <c r="N251" s="227">
        <f>ROUND(L251*K251,1)</f>
        <v>0</v>
      </c>
      <c r="O251" s="227"/>
      <c r="P251" s="227"/>
      <c r="Q251" s="227"/>
      <c r="R251" s="49"/>
      <c r="T251" s="228" t="s">
        <v>22</v>
      </c>
      <c r="U251" s="57" t="s">
        <v>45</v>
      </c>
      <c r="V251" s="48"/>
      <c r="W251" s="229">
        <f>V251*K251</f>
        <v>0</v>
      </c>
      <c r="X251" s="229">
        <v>0.00628</v>
      </c>
      <c r="Y251" s="229">
        <f>X251*K251</f>
        <v>0.20874720000000002</v>
      </c>
      <c r="Z251" s="229">
        <v>0</v>
      </c>
      <c r="AA251" s="230">
        <f>Z251*K251</f>
        <v>0</v>
      </c>
      <c r="AR251" s="23" t="s">
        <v>174</v>
      </c>
      <c r="AT251" s="23" t="s">
        <v>170</v>
      </c>
      <c r="AU251" s="23" t="s">
        <v>118</v>
      </c>
      <c r="AY251" s="23" t="s">
        <v>169</v>
      </c>
      <c r="BE251" s="143">
        <f>IF(U251="základní",N251,0)</f>
        <v>0</v>
      </c>
      <c r="BF251" s="143">
        <f>IF(U251="snížená",N251,0)</f>
        <v>0</v>
      </c>
      <c r="BG251" s="143">
        <f>IF(U251="zákl. přenesená",N251,0)</f>
        <v>0</v>
      </c>
      <c r="BH251" s="143">
        <f>IF(U251="sníž. přenesená",N251,0)</f>
        <v>0</v>
      </c>
      <c r="BI251" s="143">
        <f>IF(U251="nulová",N251,0)</f>
        <v>0</v>
      </c>
      <c r="BJ251" s="23" t="s">
        <v>38</v>
      </c>
      <c r="BK251" s="143">
        <f>ROUND(L251*K251,1)</f>
        <v>0</v>
      </c>
      <c r="BL251" s="23" t="s">
        <v>174</v>
      </c>
      <c r="BM251" s="23" t="s">
        <v>375</v>
      </c>
    </row>
    <row r="252" s="1" customFormat="1" ht="38.25" customHeight="1">
      <c r="B252" s="47"/>
      <c r="C252" s="220" t="s">
        <v>376</v>
      </c>
      <c r="D252" s="220" t="s">
        <v>170</v>
      </c>
      <c r="E252" s="221" t="s">
        <v>377</v>
      </c>
      <c r="F252" s="222" t="s">
        <v>378</v>
      </c>
      <c r="G252" s="222"/>
      <c r="H252" s="222"/>
      <c r="I252" s="222"/>
      <c r="J252" s="223" t="s">
        <v>173</v>
      </c>
      <c r="K252" s="224">
        <v>70.921000000000006</v>
      </c>
      <c r="L252" s="225">
        <v>0</v>
      </c>
      <c r="M252" s="226"/>
      <c r="N252" s="227">
        <f>ROUND(L252*K252,1)</f>
        <v>0</v>
      </c>
      <c r="O252" s="227"/>
      <c r="P252" s="227"/>
      <c r="Q252" s="227"/>
      <c r="R252" s="49"/>
      <c r="T252" s="228" t="s">
        <v>22</v>
      </c>
      <c r="U252" s="57" t="s">
        <v>45</v>
      </c>
      <c r="V252" s="48"/>
      <c r="W252" s="229">
        <f>V252*K252</f>
        <v>0</v>
      </c>
      <c r="X252" s="229">
        <v>2.45329</v>
      </c>
      <c r="Y252" s="229">
        <f>X252*K252</f>
        <v>173.98978009000001</v>
      </c>
      <c r="Z252" s="229">
        <v>0</v>
      </c>
      <c r="AA252" s="230">
        <f>Z252*K252</f>
        <v>0</v>
      </c>
      <c r="AR252" s="23" t="s">
        <v>174</v>
      </c>
      <c r="AT252" s="23" t="s">
        <v>170</v>
      </c>
      <c r="AU252" s="23" t="s">
        <v>118</v>
      </c>
      <c r="AY252" s="23" t="s">
        <v>169</v>
      </c>
      <c r="BE252" s="143">
        <f>IF(U252="základní",N252,0)</f>
        <v>0</v>
      </c>
      <c r="BF252" s="143">
        <f>IF(U252="snížená",N252,0)</f>
        <v>0</v>
      </c>
      <c r="BG252" s="143">
        <f>IF(U252="zákl. přenesená",N252,0)</f>
        <v>0</v>
      </c>
      <c r="BH252" s="143">
        <f>IF(U252="sníž. přenesená",N252,0)</f>
        <v>0</v>
      </c>
      <c r="BI252" s="143">
        <f>IF(U252="nulová",N252,0)</f>
        <v>0</v>
      </c>
      <c r="BJ252" s="23" t="s">
        <v>38</v>
      </c>
      <c r="BK252" s="143">
        <f>ROUND(L252*K252,1)</f>
        <v>0</v>
      </c>
      <c r="BL252" s="23" t="s">
        <v>174</v>
      </c>
      <c r="BM252" s="23" t="s">
        <v>379</v>
      </c>
    </row>
    <row r="253" s="10" customFormat="1" ht="16.5" customHeight="1">
      <c r="B253" s="231"/>
      <c r="C253" s="232"/>
      <c r="D253" s="232"/>
      <c r="E253" s="233" t="s">
        <v>22</v>
      </c>
      <c r="F253" s="234" t="s">
        <v>225</v>
      </c>
      <c r="G253" s="235"/>
      <c r="H253" s="235"/>
      <c r="I253" s="235"/>
      <c r="J253" s="232"/>
      <c r="K253" s="233" t="s">
        <v>22</v>
      </c>
      <c r="L253" s="232"/>
      <c r="M253" s="232"/>
      <c r="N253" s="232"/>
      <c r="O253" s="232"/>
      <c r="P253" s="232"/>
      <c r="Q253" s="232"/>
      <c r="R253" s="236"/>
      <c r="T253" s="237"/>
      <c r="U253" s="232"/>
      <c r="V253" s="232"/>
      <c r="W253" s="232"/>
      <c r="X253" s="232"/>
      <c r="Y253" s="232"/>
      <c r="Z253" s="232"/>
      <c r="AA253" s="238"/>
      <c r="AT253" s="239" t="s">
        <v>177</v>
      </c>
      <c r="AU253" s="239" t="s">
        <v>118</v>
      </c>
      <c r="AV253" s="10" t="s">
        <v>38</v>
      </c>
      <c r="AW253" s="10" t="s">
        <v>37</v>
      </c>
      <c r="AX253" s="10" t="s">
        <v>80</v>
      </c>
      <c r="AY253" s="239" t="s">
        <v>169</v>
      </c>
    </row>
    <row r="254" s="11" customFormat="1" ht="16.5" customHeight="1">
      <c r="B254" s="240"/>
      <c r="C254" s="241"/>
      <c r="D254" s="241"/>
      <c r="E254" s="242" t="s">
        <v>22</v>
      </c>
      <c r="F254" s="243" t="s">
        <v>380</v>
      </c>
      <c r="G254" s="241"/>
      <c r="H254" s="241"/>
      <c r="I254" s="241"/>
      <c r="J254" s="241"/>
      <c r="K254" s="244">
        <v>61.085000000000001</v>
      </c>
      <c r="L254" s="241"/>
      <c r="M254" s="241"/>
      <c r="N254" s="241"/>
      <c r="O254" s="241"/>
      <c r="P254" s="241"/>
      <c r="Q254" s="241"/>
      <c r="R254" s="245"/>
      <c r="T254" s="246"/>
      <c r="U254" s="241"/>
      <c r="V254" s="241"/>
      <c r="W254" s="241"/>
      <c r="X254" s="241"/>
      <c r="Y254" s="241"/>
      <c r="Z254" s="241"/>
      <c r="AA254" s="247"/>
      <c r="AT254" s="248" t="s">
        <v>177</v>
      </c>
      <c r="AU254" s="248" t="s">
        <v>118</v>
      </c>
      <c r="AV254" s="11" t="s">
        <v>118</v>
      </c>
      <c r="AW254" s="11" t="s">
        <v>37</v>
      </c>
      <c r="AX254" s="11" t="s">
        <v>80</v>
      </c>
      <c r="AY254" s="248" t="s">
        <v>169</v>
      </c>
    </row>
    <row r="255" s="10" customFormat="1" ht="16.5" customHeight="1">
      <c r="B255" s="231"/>
      <c r="C255" s="232"/>
      <c r="D255" s="232"/>
      <c r="E255" s="233" t="s">
        <v>22</v>
      </c>
      <c r="F255" s="249" t="s">
        <v>381</v>
      </c>
      <c r="G255" s="232"/>
      <c r="H255" s="232"/>
      <c r="I255" s="232"/>
      <c r="J255" s="232"/>
      <c r="K255" s="233" t="s">
        <v>22</v>
      </c>
      <c r="L255" s="232"/>
      <c r="M255" s="232"/>
      <c r="N255" s="232"/>
      <c r="O255" s="232"/>
      <c r="P255" s="232"/>
      <c r="Q255" s="232"/>
      <c r="R255" s="236"/>
      <c r="T255" s="237"/>
      <c r="U255" s="232"/>
      <c r="V255" s="232"/>
      <c r="W255" s="232"/>
      <c r="X255" s="232"/>
      <c r="Y255" s="232"/>
      <c r="Z255" s="232"/>
      <c r="AA255" s="238"/>
      <c r="AT255" s="239" t="s">
        <v>177</v>
      </c>
      <c r="AU255" s="239" t="s">
        <v>118</v>
      </c>
      <c r="AV255" s="10" t="s">
        <v>38</v>
      </c>
      <c r="AW255" s="10" t="s">
        <v>37</v>
      </c>
      <c r="AX255" s="10" t="s">
        <v>80</v>
      </c>
      <c r="AY255" s="239" t="s">
        <v>169</v>
      </c>
    </row>
    <row r="256" s="11" customFormat="1" ht="16.5" customHeight="1">
      <c r="B256" s="240"/>
      <c r="C256" s="241"/>
      <c r="D256" s="241"/>
      <c r="E256" s="242" t="s">
        <v>22</v>
      </c>
      <c r="F256" s="243" t="s">
        <v>382</v>
      </c>
      <c r="G256" s="241"/>
      <c r="H256" s="241"/>
      <c r="I256" s="241"/>
      <c r="J256" s="241"/>
      <c r="K256" s="244">
        <v>7.5469999999999997</v>
      </c>
      <c r="L256" s="241"/>
      <c r="M256" s="241"/>
      <c r="N256" s="241"/>
      <c r="O256" s="241"/>
      <c r="P256" s="241"/>
      <c r="Q256" s="241"/>
      <c r="R256" s="245"/>
      <c r="T256" s="246"/>
      <c r="U256" s="241"/>
      <c r="V256" s="241"/>
      <c r="W256" s="241"/>
      <c r="X256" s="241"/>
      <c r="Y256" s="241"/>
      <c r="Z256" s="241"/>
      <c r="AA256" s="247"/>
      <c r="AT256" s="248" t="s">
        <v>177</v>
      </c>
      <c r="AU256" s="248" t="s">
        <v>118</v>
      </c>
      <c r="AV256" s="11" t="s">
        <v>118</v>
      </c>
      <c r="AW256" s="11" t="s">
        <v>37</v>
      </c>
      <c r="AX256" s="11" t="s">
        <v>80</v>
      </c>
      <c r="AY256" s="248" t="s">
        <v>169</v>
      </c>
    </row>
    <row r="257" s="11" customFormat="1" ht="16.5" customHeight="1">
      <c r="B257" s="240"/>
      <c r="C257" s="241"/>
      <c r="D257" s="241"/>
      <c r="E257" s="242" t="s">
        <v>22</v>
      </c>
      <c r="F257" s="243" t="s">
        <v>383</v>
      </c>
      <c r="G257" s="241"/>
      <c r="H257" s="241"/>
      <c r="I257" s="241"/>
      <c r="J257" s="241"/>
      <c r="K257" s="244">
        <v>1.764</v>
      </c>
      <c r="L257" s="241"/>
      <c r="M257" s="241"/>
      <c r="N257" s="241"/>
      <c r="O257" s="241"/>
      <c r="P257" s="241"/>
      <c r="Q257" s="241"/>
      <c r="R257" s="245"/>
      <c r="T257" s="246"/>
      <c r="U257" s="241"/>
      <c r="V257" s="241"/>
      <c r="W257" s="241"/>
      <c r="X257" s="241"/>
      <c r="Y257" s="241"/>
      <c r="Z257" s="241"/>
      <c r="AA257" s="247"/>
      <c r="AT257" s="248" t="s">
        <v>177</v>
      </c>
      <c r="AU257" s="248" t="s">
        <v>118</v>
      </c>
      <c r="AV257" s="11" t="s">
        <v>118</v>
      </c>
      <c r="AW257" s="11" t="s">
        <v>37</v>
      </c>
      <c r="AX257" s="11" t="s">
        <v>80</v>
      </c>
      <c r="AY257" s="248" t="s">
        <v>169</v>
      </c>
    </row>
    <row r="258" s="10" customFormat="1" ht="16.5" customHeight="1">
      <c r="B258" s="231"/>
      <c r="C258" s="232"/>
      <c r="D258" s="232"/>
      <c r="E258" s="233" t="s">
        <v>22</v>
      </c>
      <c r="F258" s="249" t="s">
        <v>384</v>
      </c>
      <c r="G258" s="232"/>
      <c r="H258" s="232"/>
      <c r="I258" s="232"/>
      <c r="J258" s="232"/>
      <c r="K258" s="233" t="s">
        <v>22</v>
      </c>
      <c r="L258" s="232"/>
      <c r="M258" s="232"/>
      <c r="N258" s="232"/>
      <c r="O258" s="232"/>
      <c r="P258" s="232"/>
      <c r="Q258" s="232"/>
      <c r="R258" s="236"/>
      <c r="T258" s="237"/>
      <c r="U258" s="232"/>
      <c r="V258" s="232"/>
      <c r="W258" s="232"/>
      <c r="X258" s="232"/>
      <c r="Y258" s="232"/>
      <c r="Z258" s="232"/>
      <c r="AA258" s="238"/>
      <c r="AT258" s="239" t="s">
        <v>177</v>
      </c>
      <c r="AU258" s="239" t="s">
        <v>118</v>
      </c>
      <c r="AV258" s="10" t="s">
        <v>38</v>
      </c>
      <c r="AW258" s="10" t="s">
        <v>37</v>
      </c>
      <c r="AX258" s="10" t="s">
        <v>80</v>
      </c>
      <c r="AY258" s="239" t="s">
        <v>169</v>
      </c>
    </row>
    <row r="259" s="11" customFormat="1" ht="16.5" customHeight="1">
      <c r="B259" s="240"/>
      <c r="C259" s="241"/>
      <c r="D259" s="241"/>
      <c r="E259" s="242" t="s">
        <v>22</v>
      </c>
      <c r="F259" s="243" t="s">
        <v>385</v>
      </c>
      <c r="G259" s="241"/>
      <c r="H259" s="241"/>
      <c r="I259" s="241"/>
      <c r="J259" s="241"/>
      <c r="K259" s="244">
        <v>0.52500000000000002</v>
      </c>
      <c r="L259" s="241"/>
      <c r="M259" s="241"/>
      <c r="N259" s="241"/>
      <c r="O259" s="241"/>
      <c r="P259" s="241"/>
      <c r="Q259" s="241"/>
      <c r="R259" s="245"/>
      <c r="T259" s="246"/>
      <c r="U259" s="241"/>
      <c r="V259" s="241"/>
      <c r="W259" s="241"/>
      <c r="X259" s="241"/>
      <c r="Y259" s="241"/>
      <c r="Z259" s="241"/>
      <c r="AA259" s="247"/>
      <c r="AT259" s="248" t="s">
        <v>177</v>
      </c>
      <c r="AU259" s="248" t="s">
        <v>118</v>
      </c>
      <c r="AV259" s="11" t="s">
        <v>118</v>
      </c>
      <c r="AW259" s="11" t="s">
        <v>37</v>
      </c>
      <c r="AX259" s="11" t="s">
        <v>80</v>
      </c>
      <c r="AY259" s="248" t="s">
        <v>169</v>
      </c>
    </row>
    <row r="260" s="12" customFormat="1" ht="16.5" customHeight="1">
      <c r="B260" s="250"/>
      <c r="C260" s="251"/>
      <c r="D260" s="251"/>
      <c r="E260" s="252" t="s">
        <v>22</v>
      </c>
      <c r="F260" s="253" t="s">
        <v>181</v>
      </c>
      <c r="G260" s="251"/>
      <c r="H260" s="251"/>
      <c r="I260" s="251"/>
      <c r="J260" s="251"/>
      <c r="K260" s="254">
        <v>70.921000000000006</v>
      </c>
      <c r="L260" s="251"/>
      <c r="M260" s="251"/>
      <c r="N260" s="251"/>
      <c r="O260" s="251"/>
      <c r="P260" s="251"/>
      <c r="Q260" s="251"/>
      <c r="R260" s="255"/>
      <c r="T260" s="256"/>
      <c r="U260" s="251"/>
      <c r="V260" s="251"/>
      <c r="W260" s="251"/>
      <c r="X260" s="251"/>
      <c r="Y260" s="251"/>
      <c r="Z260" s="251"/>
      <c r="AA260" s="257"/>
      <c r="AT260" s="258" t="s">
        <v>177</v>
      </c>
      <c r="AU260" s="258" t="s">
        <v>118</v>
      </c>
      <c r="AV260" s="12" t="s">
        <v>174</v>
      </c>
      <c r="AW260" s="12" t="s">
        <v>37</v>
      </c>
      <c r="AX260" s="12" t="s">
        <v>38</v>
      </c>
      <c r="AY260" s="258" t="s">
        <v>169</v>
      </c>
    </row>
    <row r="261" s="1" customFormat="1" ht="38.25" customHeight="1">
      <c r="B261" s="47"/>
      <c r="C261" s="220" t="s">
        <v>386</v>
      </c>
      <c r="D261" s="220" t="s">
        <v>170</v>
      </c>
      <c r="E261" s="221" t="s">
        <v>387</v>
      </c>
      <c r="F261" s="222" t="s">
        <v>388</v>
      </c>
      <c r="G261" s="222"/>
      <c r="H261" s="222"/>
      <c r="I261" s="222"/>
      <c r="J261" s="223" t="s">
        <v>173</v>
      </c>
      <c r="K261" s="224">
        <v>70.921000000000006</v>
      </c>
      <c r="L261" s="225">
        <v>0</v>
      </c>
      <c r="M261" s="226"/>
      <c r="N261" s="227">
        <f>ROUND(L261*K261,1)</f>
        <v>0</v>
      </c>
      <c r="O261" s="227"/>
      <c r="P261" s="227"/>
      <c r="Q261" s="227"/>
      <c r="R261" s="49"/>
      <c r="T261" s="228" t="s">
        <v>22</v>
      </c>
      <c r="U261" s="57" t="s">
        <v>45</v>
      </c>
      <c r="V261" s="48"/>
      <c r="W261" s="229">
        <f>V261*K261</f>
        <v>0</v>
      </c>
      <c r="X261" s="229">
        <v>0.025250000000000002</v>
      </c>
      <c r="Y261" s="229">
        <f>X261*K261</f>
        <v>1.7907552500000004</v>
      </c>
      <c r="Z261" s="229">
        <v>0</v>
      </c>
      <c r="AA261" s="230">
        <f>Z261*K261</f>
        <v>0</v>
      </c>
      <c r="AR261" s="23" t="s">
        <v>174</v>
      </c>
      <c r="AT261" s="23" t="s">
        <v>170</v>
      </c>
      <c r="AU261" s="23" t="s">
        <v>118</v>
      </c>
      <c r="AY261" s="23" t="s">
        <v>169</v>
      </c>
      <c r="BE261" s="143">
        <f>IF(U261="základní",N261,0)</f>
        <v>0</v>
      </c>
      <c r="BF261" s="143">
        <f>IF(U261="snížená",N261,0)</f>
        <v>0</v>
      </c>
      <c r="BG261" s="143">
        <f>IF(U261="zákl. přenesená",N261,0)</f>
        <v>0</v>
      </c>
      <c r="BH261" s="143">
        <f>IF(U261="sníž. přenesená",N261,0)</f>
        <v>0</v>
      </c>
      <c r="BI261" s="143">
        <f>IF(U261="nulová",N261,0)</f>
        <v>0</v>
      </c>
      <c r="BJ261" s="23" t="s">
        <v>38</v>
      </c>
      <c r="BK261" s="143">
        <f>ROUND(L261*K261,1)</f>
        <v>0</v>
      </c>
      <c r="BL261" s="23" t="s">
        <v>174</v>
      </c>
      <c r="BM261" s="23" t="s">
        <v>389</v>
      </c>
    </row>
    <row r="262" s="1" customFormat="1" ht="25.5" customHeight="1">
      <c r="B262" s="47"/>
      <c r="C262" s="220" t="s">
        <v>390</v>
      </c>
      <c r="D262" s="220" t="s">
        <v>170</v>
      </c>
      <c r="E262" s="221" t="s">
        <v>391</v>
      </c>
      <c r="F262" s="222" t="s">
        <v>392</v>
      </c>
      <c r="G262" s="222"/>
      <c r="H262" s="222"/>
      <c r="I262" s="222"/>
      <c r="J262" s="223" t="s">
        <v>173</v>
      </c>
      <c r="K262" s="224">
        <v>206.47800000000001</v>
      </c>
      <c r="L262" s="225">
        <v>0</v>
      </c>
      <c r="M262" s="226"/>
      <c r="N262" s="227">
        <f>ROUND(L262*K262,1)</f>
        <v>0</v>
      </c>
      <c r="O262" s="227"/>
      <c r="P262" s="227"/>
      <c r="Q262" s="227"/>
      <c r="R262" s="49"/>
      <c r="T262" s="228" t="s">
        <v>22</v>
      </c>
      <c r="U262" s="57" t="s">
        <v>45</v>
      </c>
      <c r="V262" s="48"/>
      <c r="W262" s="229">
        <f>V262*K262</f>
        <v>0</v>
      </c>
      <c r="X262" s="229">
        <v>2.1600000000000001</v>
      </c>
      <c r="Y262" s="229">
        <f>X262*K262</f>
        <v>445.99248000000006</v>
      </c>
      <c r="Z262" s="229">
        <v>0</v>
      </c>
      <c r="AA262" s="230">
        <f>Z262*K262</f>
        <v>0</v>
      </c>
      <c r="AR262" s="23" t="s">
        <v>174</v>
      </c>
      <c r="AT262" s="23" t="s">
        <v>170</v>
      </c>
      <c r="AU262" s="23" t="s">
        <v>118</v>
      </c>
      <c r="AY262" s="23" t="s">
        <v>169</v>
      </c>
      <c r="BE262" s="143">
        <f>IF(U262="základní",N262,0)</f>
        <v>0</v>
      </c>
      <c r="BF262" s="143">
        <f>IF(U262="snížená",N262,0)</f>
        <v>0</v>
      </c>
      <c r="BG262" s="143">
        <f>IF(U262="zákl. přenesená",N262,0)</f>
        <v>0</v>
      </c>
      <c r="BH262" s="143">
        <f>IF(U262="sníž. přenesená",N262,0)</f>
        <v>0</v>
      </c>
      <c r="BI262" s="143">
        <f>IF(U262="nulová",N262,0)</f>
        <v>0</v>
      </c>
      <c r="BJ262" s="23" t="s">
        <v>38</v>
      </c>
      <c r="BK262" s="143">
        <f>ROUND(L262*K262,1)</f>
        <v>0</v>
      </c>
      <c r="BL262" s="23" t="s">
        <v>174</v>
      </c>
      <c r="BM262" s="23" t="s">
        <v>393</v>
      </c>
    </row>
    <row r="263" s="10" customFormat="1" ht="25.5" customHeight="1">
      <c r="B263" s="231"/>
      <c r="C263" s="232"/>
      <c r="D263" s="232"/>
      <c r="E263" s="233" t="s">
        <v>22</v>
      </c>
      <c r="F263" s="234" t="s">
        <v>394</v>
      </c>
      <c r="G263" s="235"/>
      <c r="H263" s="235"/>
      <c r="I263" s="235"/>
      <c r="J263" s="232"/>
      <c r="K263" s="233" t="s">
        <v>22</v>
      </c>
      <c r="L263" s="232"/>
      <c r="M263" s="232"/>
      <c r="N263" s="232"/>
      <c r="O263" s="232"/>
      <c r="P263" s="232"/>
      <c r="Q263" s="232"/>
      <c r="R263" s="236"/>
      <c r="T263" s="237"/>
      <c r="U263" s="232"/>
      <c r="V263" s="232"/>
      <c r="W263" s="232"/>
      <c r="X263" s="232"/>
      <c r="Y263" s="232"/>
      <c r="Z263" s="232"/>
      <c r="AA263" s="238"/>
      <c r="AT263" s="239" t="s">
        <v>177</v>
      </c>
      <c r="AU263" s="239" t="s">
        <v>118</v>
      </c>
      <c r="AV263" s="10" t="s">
        <v>38</v>
      </c>
      <c r="AW263" s="10" t="s">
        <v>37</v>
      </c>
      <c r="AX263" s="10" t="s">
        <v>80</v>
      </c>
      <c r="AY263" s="239" t="s">
        <v>169</v>
      </c>
    </row>
    <row r="264" s="11" customFormat="1" ht="16.5" customHeight="1">
      <c r="B264" s="240"/>
      <c r="C264" s="241"/>
      <c r="D264" s="241"/>
      <c r="E264" s="242" t="s">
        <v>22</v>
      </c>
      <c r="F264" s="243" t="s">
        <v>395</v>
      </c>
      <c r="G264" s="241"/>
      <c r="H264" s="241"/>
      <c r="I264" s="241"/>
      <c r="J264" s="241"/>
      <c r="K264" s="244">
        <v>191.398</v>
      </c>
      <c r="L264" s="241"/>
      <c r="M264" s="241"/>
      <c r="N264" s="241"/>
      <c r="O264" s="241"/>
      <c r="P264" s="241"/>
      <c r="Q264" s="241"/>
      <c r="R264" s="245"/>
      <c r="T264" s="246"/>
      <c r="U264" s="241"/>
      <c r="V264" s="241"/>
      <c r="W264" s="241"/>
      <c r="X264" s="241"/>
      <c r="Y264" s="241"/>
      <c r="Z264" s="241"/>
      <c r="AA264" s="247"/>
      <c r="AT264" s="248" t="s">
        <v>177</v>
      </c>
      <c r="AU264" s="248" t="s">
        <v>118</v>
      </c>
      <c r="AV264" s="11" t="s">
        <v>118</v>
      </c>
      <c r="AW264" s="11" t="s">
        <v>37</v>
      </c>
      <c r="AX264" s="11" t="s">
        <v>80</v>
      </c>
      <c r="AY264" s="248" t="s">
        <v>169</v>
      </c>
    </row>
    <row r="265" s="10" customFormat="1" ht="16.5" customHeight="1">
      <c r="B265" s="231"/>
      <c r="C265" s="232"/>
      <c r="D265" s="232"/>
      <c r="E265" s="233" t="s">
        <v>22</v>
      </c>
      <c r="F265" s="249" t="s">
        <v>396</v>
      </c>
      <c r="G265" s="232"/>
      <c r="H265" s="232"/>
      <c r="I265" s="232"/>
      <c r="J265" s="232"/>
      <c r="K265" s="233" t="s">
        <v>22</v>
      </c>
      <c r="L265" s="232"/>
      <c r="M265" s="232"/>
      <c r="N265" s="232"/>
      <c r="O265" s="232"/>
      <c r="P265" s="232"/>
      <c r="Q265" s="232"/>
      <c r="R265" s="236"/>
      <c r="T265" s="237"/>
      <c r="U265" s="232"/>
      <c r="V265" s="232"/>
      <c r="W265" s="232"/>
      <c r="X265" s="232"/>
      <c r="Y265" s="232"/>
      <c r="Z265" s="232"/>
      <c r="AA265" s="238"/>
      <c r="AT265" s="239" t="s">
        <v>177</v>
      </c>
      <c r="AU265" s="239" t="s">
        <v>118</v>
      </c>
      <c r="AV265" s="10" t="s">
        <v>38</v>
      </c>
      <c r="AW265" s="10" t="s">
        <v>37</v>
      </c>
      <c r="AX265" s="10" t="s">
        <v>80</v>
      </c>
      <c r="AY265" s="239" t="s">
        <v>169</v>
      </c>
    </row>
    <row r="266" s="11" customFormat="1" ht="16.5" customHeight="1">
      <c r="B266" s="240"/>
      <c r="C266" s="241"/>
      <c r="D266" s="241"/>
      <c r="E266" s="242" t="s">
        <v>22</v>
      </c>
      <c r="F266" s="243" t="s">
        <v>397</v>
      </c>
      <c r="G266" s="241"/>
      <c r="H266" s="241"/>
      <c r="I266" s="241"/>
      <c r="J266" s="241"/>
      <c r="K266" s="244">
        <v>15.08</v>
      </c>
      <c r="L266" s="241"/>
      <c r="M266" s="241"/>
      <c r="N266" s="241"/>
      <c r="O266" s="241"/>
      <c r="P266" s="241"/>
      <c r="Q266" s="241"/>
      <c r="R266" s="245"/>
      <c r="T266" s="246"/>
      <c r="U266" s="241"/>
      <c r="V266" s="241"/>
      <c r="W266" s="241"/>
      <c r="X266" s="241"/>
      <c r="Y266" s="241"/>
      <c r="Z266" s="241"/>
      <c r="AA266" s="247"/>
      <c r="AT266" s="248" t="s">
        <v>177</v>
      </c>
      <c r="AU266" s="248" t="s">
        <v>118</v>
      </c>
      <c r="AV266" s="11" t="s">
        <v>118</v>
      </c>
      <c r="AW266" s="11" t="s">
        <v>37</v>
      </c>
      <c r="AX266" s="11" t="s">
        <v>80</v>
      </c>
      <c r="AY266" s="248" t="s">
        <v>169</v>
      </c>
    </row>
    <row r="267" s="12" customFormat="1" ht="16.5" customHeight="1">
      <c r="B267" s="250"/>
      <c r="C267" s="251"/>
      <c r="D267" s="251"/>
      <c r="E267" s="252" t="s">
        <v>22</v>
      </c>
      <c r="F267" s="253" t="s">
        <v>181</v>
      </c>
      <c r="G267" s="251"/>
      <c r="H267" s="251"/>
      <c r="I267" s="251"/>
      <c r="J267" s="251"/>
      <c r="K267" s="254">
        <v>206.47800000000001</v>
      </c>
      <c r="L267" s="251"/>
      <c r="M267" s="251"/>
      <c r="N267" s="251"/>
      <c r="O267" s="251"/>
      <c r="P267" s="251"/>
      <c r="Q267" s="251"/>
      <c r="R267" s="255"/>
      <c r="T267" s="256"/>
      <c r="U267" s="251"/>
      <c r="V267" s="251"/>
      <c r="W267" s="251"/>
      <c r="X267" s="251"/>
      <c r="Y267" s="251"/>
      <c r="Z267" s="251"/>
      <c r="AA267" s="257"/>
      <c r="AT267" s="258" t="s">
        <v>177</v>
      </c>
      <c r="AU267" s="258" t="s">
        <v>118</v>
      </c>
      <c r="AV267" s="12" t="s">
        <v>174</v>
      </c>
      <c r="AW267" s="12" t="s">
        <v>37</v>
      </c>
      <c r="AX267" s="12" t="s">
        <v>38</v>
      </c>
      <c r="AY267" s="258" t="s">
        <v>169</v>
      </c>
    </row>
    <row r="268" s="9" customFormat="1" ht="29.88" customHeight="1">
      <c r="B268" s="206"/>
      <c r="C268" s="207"/>
      <c r="D268" s="217" t="s">
        <v>135</v>
      </c>
      <c r="E268" s="217"/>
      <c r="F268" s="217"/>
      <c r="G268" s="217"/>
      <c r="H268" s="217"/>
      <c r="I268" s="217"/>
      <c r="J268" s="217"/>
      <c r="K268" s="217"/>
      <c r="L268" s="217"/>
      <c r="M268" s="217"/>
      <c r="N268" s="218">
        <f>BK268</f>
        <v>0</v>
      </c>
      <c r="O268" s="219"/>
      <c r="P268" s="219"/>
      <c r="Q268" s="219"/>
      <c r="R268" s="210"/>
      <c r="T268" s="211"/>
      <c r="U268" s="207"/>
      <c r="V268" s="207"/>
      <c r="W268" s="212">
        <f>SUM(W269:W319)</f>
        <v>0</v>
      </c>
      <c r="X268" s="207"/>
      <c r="Y268" s="212">
        <f>SUM(Y269:Y319)</f>
        <v>1.8479999999999999</v>
      </c>
      <c r="Z268" s="207"/>
      <c r="AA268" s="213">
        <f>SUM(AA269:AA319)</f>
        <v>833.3107050000001</v>
      </c>
      <c r="AR268" s="214" t="s">
        <v>38</v>
      </c>
      <c r="AT268" s="215" t="s">
        <v>79</v>
      </c>
      <c r="AU268" s="215" t="s">
        <v>38</v>
      </c>
      <c r="AY268" s="214" t="s">
        <v>169</v>
      </c>
      <c r="BK268" s="216">
        <f>SUM(BK269:BK319)</f>
        <v>0</v>
      </c>
    </row>
    <row r="269" s="1" customFormat="1" ht="38.25" customHeight="1">
      <c r="B269" s="47"/>
      <c r="C269" s="220" t="s">
        <v>398</v>
      </c>
      <c r="D269" s="220" t="s">
        <v>170</v>
      </c>
      <c r="E269" s="221" t="s">
        <v>399</v>
      </c>
      <c r="F269" s="222" t="s">
        <v>400</v>
      </c>
      <c r="G269" s="222"/>
      <c r="H269" s="222"/>
      <c r="I269" s="222"/>
      <c r="J269" s="223" t="s">
        <v>211</v>
      </c>
      <c r="K269" s="224">
        <v>1484.885</v>
      </c>
      <c r="L269" s="225">
        <v>0</v>
      </c>
      <c r="M269" s="226"/>
      <c r="N269" s="227">
        <f>ROUND(L269*K269,1)</f>
        <v>0</v>
      </c>
      <c r="O269" s="227"/>
      <c r="P269" s="227"/>
      <c r="Q269" s="227"/>
      <c r="R269" s="49"/>
      <c r="T269" s="228" t="s">
        <v>22</v>
      </c>
      <c r="U269" s="57" t="s">
        <v>45</v>
      </c>
      <c r="V269" s="48"/>
      <c r="W269" s="229">
        <f>V269*K269</f>
        <v>0</v>
      </c>
      <c r="X269" s="229">
        <v>0</v>
      </c>
      <c r="Y269" s="229">
        <f>X269*K269</f>
        <v>0</v>
      </c>
      <c r="Z269" s="229">
        <v>0</v>
      </c>
      <c r="AA269" s="230">
        <f>Z269*K269</f>
        <v>0</v>
      </c>
      <c r="AR269" s="23" t="s">
        <v>174</v>
      </c>
      <c r="AT269" s="23" t="s">
        <v>170</v>
      </c>
      <c r="AU269" s="23" t="s">
        <v>118</v>
      </c>
      <c r="AY269" s="23" t="s">
        <v>169</v>
      </c>
      <c r="BE269" s="143">
        <f>IF(U269="základní",N269,0)</f>
        <v>0</v>
      </c>
      <c r="BF269" s="143">
        <f>IF(U269="snížená",N269,0)</f>
        <v>0</v>
      </c>
      <c r="BG269" s="143">
        <f>IF(U269="zákl. přenesená",N269,0)</f>
        <v>0</v>
      </c>
      <c r="BH269" s="143">
        <f>IF(U269="sníž. přenesená",N269,0)</f>
        <v>0</v>
      </c>
      <c r="BI269" s="143">
        <f>IF(U269="nulová",N269,0)</f>
        <v>0</v>
      </c>
      <c r="BJ269" s="23" t="s">
        <v>38</v>
      </c>
      <c r="BK269" s="143">
        <f>ROUND(L269*K269,1)</f>
        <v>0</v>
      </c>
      <c r="BL269" s="23" t="s">
        <v>174</v>
      </c>
      <c r="BM269" s="23" t="s">
        <v>401</v>
      </c>
    </row>
    <row r="270" s="10" customFormat="1" ht="16.5" customHeight="1">
      <c r="B270" s="231"/>
      <c r="C270" s="232"/>
      <c r="D270" s="232"/>
      <c r="E270" s="233" t="s">
        <v>22</v>
      </c>
      <c r="F270" s="234" t="s">
        <v>323</v>
      </c>
      <c r="G270" s="235"/>
      <c r="H270" s="235"/>
      <c r="I270" s="235"/>
      <c r="J270" s="232"/>
      <c r="K270" s="233" t="s">
        <v>22</v>
      </c>
      <c r="L270" s="232"/>
      <c r="M270" s="232"/>
      <c r="N270" s="232"/>
      <c r="O270" s="232"/>
      <c r="P270" s="232"/>
      <c r="Q270" s="232"/>
      <c r="R270" s="236"/>
      <c r="T270" s="237"/>
      <c r="U270" s="232"/>
      <c r="V270" s="232"/>
      <c r="W270" s="232"/>
      <c r="X270" s="232"/>
      <c r="Y270" s="232"/>
      <c r="Z270" s="232"/>
      <c r="AA270" s="238"/>
      <c r="AT270" s="239" t="s">
        <v>177</v>
      </c>
      <c r="AU270" s="239" t="s">
        <v>118</v>
      </c>
      <c r="AV270" s="10" t="s">
        <v>38</v>
      </c>
      <c r="AW270" s="10" t="s">
        <v>37</v>
      </c>
      <c r="AX270" s="10" t="s">
        <v>80</v>
      </c>
      <c r="AY270" s="239" t="s">
        <v>169</v>
      </c>
    </row>
    <row r="271" s="11" customFormat="1" ht="16.5" customHeight="1">
      <c r="B271" s="240"/>
      <c r="C271" s="241"/>
      <c r="D271" s="241"/>
      <c r="E271" s="242" t="s">
        <v>22</v>
      </c>
      <c r="F271" s="243" t="s">
        <v>324</v>
      </c>
      <c r="G271" s="241"/>
      <c r="H271" s="241"/>
      <c r="I271" s="241"/>
      <c r="J271" s="241"/>
      <c r="K271" s="244">
        <v>373.93000000000001</v>
      </c>
      <c r="L271" s="241"/>
      <c r="M271" s="241"/>
      <c r="N271" s="241"/>
      <c r="O271" s="241"/>
      <c r="P271" s="241"/>
      <c r="Q271" s="241"/>
      <c r="R271" s="245"/>
      <c r="T271" s="246"/>
      <c r="U271" s="241"/>
      <c r="V271" s="241"/>
      <c r="W271" s="241"/>
      <c r="X271" s="241"/>
      <c r="Y271" s="241"/>
      <c r="Z271" s="241"/>
      <c r="AA271" s="247"/>
      <c r="AT271" s="248" t="s">
        <v>177</v>
      </c>
      <c r="AU271" s="248" t="s">
        <v>118</v>
      </c>
      <c r="AV271" s="11" t="s">
        <v>118</v>
      </c>
      <c r="AW271" s="11" t="s">
        <v>37</v>
      </c>
      <c r="AX271" s="11" t="s">
        <v>80</v>
      </c>
      <c r="AY271" s="248" t="s">
        <v>169</v>
      </c>
    </row>
    <row r="272" s="11" customFormat="1" ht="16.5" customHeight="1">
      <c r="B272" s="240"/>
      <c r="C272" s="241"/>
      <c r="D272" s="241"/>
      <c r="E272" s="242" t="s">
        <v>22</v>
      </c>
      <c r="F272" s="243" t="s">
        <v>325</v>
      </c>
      <c r="G272" s="241"/>
      <c r="H272" s="241"/>
      <c r="I272" s="241"/>
      <c r="J272" s="241"/>
      <c r="K272" s="244">
        <v>376.37</v>
      </c>
      <c r="L272" s="241"/>
      <c r="M272" s="241"/>
      <c r="N272" s="241"/>
      <c r="O272" s="241"/>
      <c r="P272" s="241"/>
      <c r="Q272" s="241"/>
      <c r="R272" s="245"/>
      <c r="T272" s="246"/>
      <c r="U272" s="241"/>
      <c r="V272" s="241"/>
      <c r="W272" s="241"/>
      <c r="X272" s="241"/>
      <c r="Y272" s="241"/>
      <c r="Z272" s="241"/>
      <c r="AA272" s="247"/>
      <c r="AT272" s="248" t="s">
        <v>177</v>
      </c>
      <c r="AU272" s="248" t="s">
        <v>118</v>
      </c>
      <c r="AV272" s="11" t="s">
        <v>118</v>
      </c>
      <c r="AW272" s="11" t="s">
        <v>37</v>
      </c>
      <c r="AX272" s="11" t="s">
        <v>80</v>
      </c>
      <c r="AY272" s="248" t="s">
        <v>169</v>
      </c>
    </row>
    <row r="273" s="11" customFormat="1" ht="16.5" customHeight="1">
      <c r="B273" s="240"/>
      <c r="C273" s="241"/>
      <c r="D273" s="241"/>
      <c r="E273" s="242" t="s">
        <v>22</v>
      </c>
      <c r="F273" s="243" t="s">
        <v>326</v>
      </c>
      <c r="G273" s="241"/>
      <c r="H273" s="241"/>
      <c r="I273" s="241"/>
      <c r="J273" s="241"/>
      <c r="K273" s="244">
        <v>77.200000000000003</v>
      </c>
      <c r="L273" s="241"/>
      <c r="M273" s="241"/>
      <c r="N273" s="241"/>
      <c r="O273" s="241"/>
      <c r="P273" s="241"/>
      <c r="Q273" s="241"/>
      <c r="R273" s="245"/>
      <c r="T273" s="246"/>
      <c r="U273" s="241"/>
      <c r="V273" s="241"/>
      <c r="W273" s="241"/>
      <c r="X273" s="241"/>
      <c r="Y273" s="241"/>
      <c r="Z273" s="241"/>
      <c r="AA273" s="247"/>
      <c r="AT273" s="248" t="s">
        <v>177</v>
      </c>
      <c r="AU273" s="248" t="s">
        <v>118</v>
      </c>
      <c r="AV273" s="11" t="s">
        <v>118</v>
      </c>
      <c r="AW273" s="11" t="s">
        <v>37</v>
      </c>
      <c r="AX273" s="11" t="s">
        <v>80</v>
      </c>
      <c r="AY273" s="248" t="s">
        <v>169</v>
      </c>
    </row>
    <row r="274" s="10" customFormat="1" ht="25.5" customHeight="1">
      <c r="B274" s="231"/>
      <c r="C274" s="232"/>
      <c r="D274" s="232"/>
      <c r="E274" s="233" t="s">
        <v>22</v>
      </c>
      <c r="F274" s="249" t="s">
        <v>327</v>
      </c>
      <c r="G274" s="232"/>
      <c r="H274" s="232"/>
      <c r="I274" s="232"/>
      <c r="J274" s="232"/>
      <c r="K274" s="233" t="s">
        <v>22</v>
      </c>
      <c r="L274" s="232"/>
      <c r="M274" s="232"/>
      <c r="N274" s="232"/>
      <c r="O274" s="232"/>
      <c r="P274" s="232"/>
      <c r="Q274" s="232"/>
      <c r="R274" s="236"/>
      <c r="T274" s="237"/>
      <c r="U274" s="232"/>
      <c r="V274" s="232"/>
      <c r="W274" s="232"/>
      <c r="X274" s="232"/>
      <c r="Y274" s="232"/>
      <c r="Z274" s="232"/>
      <c r="AA274" s="238"/>
      <c r="AT274" s="239" t="s">
        <v>177</v>
      </c>
      <c r="AU274" s="239" t="s">
        <v>118</v>
      </c>
      <c r="AV274" s="10" t="s">
        <v>38</v>
      </c>
      <c r="AW274" s="10" t="s">
        <v>37</v>
      </c>
      <c r="AX274" s="10" t="s">
        <v>80</v>
      </c>
      <c r="AY274" s="239" t="s">
        <v>169</v>
      </c>
    </row>
    <row r="275" s="11" customFormat="1" ht="16.5" customHeight="1">
      <c r="B275" s="240"/>
      <c r="C275" s="241"/>
      <c r="D275" s="241"/>
      <c r="E275" s="242" t="s">
        <v>22</v>
      </c>
      <c r="F275" s="243" t="s">
        <v>402</v>
      </c>
      <c r="G275" s="241"/>
      <c r="H275" s="241"/>
      <c r="I275" s="241"/>
      <c r="J275" s="241"/>
      <c r="K275" s="244">
        <v>226.40199999999999</v>
      </c>
      <c r="L275" s="241"/>
      <c r="M275" s="241"/>
      <c r="N275" s="241"/>
      <c r="O275" s="241"/>
      <c r="P275" s="241"/>
      <c r="Q275" s="241"/>
      <c r="R275" s="245"/>
      <c r="T275" s="246"/>
      <c r="U275" s="241"/>
      <c r="V275" s="241"/>
      <c r="W275" s="241"/>
      <c r="X275" s="241"/>
      <c r="Y275" s="241"/>
      <c r="Z275" s="241"/>
      <c r="AA275" s="247"/>
      <c r="AT275" s="248" t="s">
        <v>177</v>
      </c>
      <c r="AU275" s="248" t="s">
        <v>118</v>
      </c>
      <c r="AV275" s="11" t="s">
        <v>118</v>
      </c>
      <c r="AW275" s="11" t="s">
        <v>37</v>
      </c>
      <c r="AX275" s="11" t="s">
        <v>80</v>
      </c>
      <c r="AY275" s="248" t="s">
        <v>169</v>
      </c>
    </row>
    <row r="276" s="10" customFormat="1" ht="16.5" customHeight="1">
      <c r="B276" s="231"/>
      <c r="C276" s="232"/>
      <c r="D276" s="232"/>
      <c r="E276" s="233" t="s">
        <v>22</v>
      </c>
      <c r="F276" s="249" t="s">
        <v>329</v>
      </c>
      <c r="G276" s="232"/>
      <c r="H276" s="232"/>
      <c r="I276" s="232"/>
      <c r="J276" s="232"/>
      <c r="K276" s="233" t="s">
        <v>22</v>
      </c>
      <c r="L276" s="232"/>
      <c r="M276" s="232"/>
      <c r="N276" s="232"/>
      <c r="O276" s="232"/>
      <c r="P276" s="232"/>
      <c r="Q276" s="232"/>
      <c r="R276" s="236"/>
      <c r="T276" s="237"/>
      <c r="U276" s="232"/>
      <c r="V276" s="232"/>
      <c r="W276" s="232"/>
      <c r="X276" s="232"/>
      <c r="Y276" s="232"/>
      <c r="Z276" s="232"/>
      <c r="AA276" s="238"/>
      <c r="AT276" s="239" t="s">
        <v>177</v>
      </c>
      <c r="AU276" s="239" t="s">
        <v>118</v>
      </c>
      <c r="AV276" s="10" t="s">
        <v>38</v>
      </c>
      <c r="AW276" s="10" t="s">
        <v>37</v>
      </c>
      <c r="AX276" s="10" t="s">
        <v>80</v>
      </c>
      <c r="AY276" s="239" t="s">
        <v>169</v>
      </c>
    </row>
    <row r="277" s="11" customFormat="1" ht="16.5" customHeight="1">
      <c r="B277" s="240"/>
      <c r="C277" s="241"/>
      <c r="D277" s="241"/>
      <c r="E277" s="242" t="s">
        <v>22</v>
      </c>
      <c r="F277" s="243" t="s">
        <v>330</v>
      </c>
      <c r="G277" s="241"/>
      <c r="H277" s="241"/>
      <c r="I277" s="241"/>
      <c r="J277" s="241"/>
      <c r="K277" s="244">
        <v>-17.5</v>
      </c>
      <c r="L277" s="241"/>
      <c r="M277" s="241"/>
      <c r="N277" s="241"/>
      <c r="O277" s="241"/>
      <c r="P277" s="241"/>
      <c r="Q277" s="241"/>
      <c r="R277" s="245"/>
      <c r="T277" s="246"/>
      <c r="U277" s="241"/>
      <c r="V277" s="241"/>
      <c r="W277" s="241"/>
      <c r="X277" s="241"/>
      <c r="Y277" s="241"/>
      <c r="Z277" s="241"/>
      <c r="AA277" s="247"/>
      <c r="AT277" s="248" t="s">
        <v>177</v>
      </c>
      <c r="AU277" s="248" t="s">
        <v>118</v>
      </c>
      <c r="AV277" s="11" t="s">
        <v>118</v>
      </c>
      <c r="AW277" s="11" t="s">
        <v>37</v>
      </c>
      <c r="AX277" s="11" t="s">
        <v>80</v>
      </c>
      <c r="AY277" s="248" t="s">
        <v>169</v>
      </c>
    </row>
    <row r="278" s="11" customFormat="1" ht="16.5" customHeight="1">
      <c r="B278" s="240"/>
      <c r="C278" s="241"/>
      <c r="D278" s="241"/>
      <c r="E278" s="242" t="s">
        <v>22</v>
      </c>
      <c r="F278" s="243" t="s">
        <v>331</v>
      </c>
      <c r="G278" s="241"/>
      <c r="H278" s="241"/>
      <c r="I278" s="241"/>
      <c r="J278" s="241"/>
      <c r="K278" s="244">
        <v>-8</v>
      </c>
      <c r="L278" s="241"/>
      <c r="M278" s="241"/>
      <c r="N278" s="241"/>
      <c r="O278" s="241"/>
      <c r="P278" s="241"/>
      <c r="Q278" s="241"/>
      <c r="R278" s="245"/>
      <c r="T278" s="246"/>
      <c r="U278" s="241"/>
      <c r="V278" s="241"/>
      <c r="W278" s="241"/>
      <c r="X278" s="241"/>
      <c r="Y278" s="241"/>
      <c r="Z278" s="241"/>
      <c r="AA278" s="247"/>
      <c r="AT278" s="248" t="s">
        <v>177</v>
      </c>
      <c r="AU278" s="248" t="s">
        <v>118</v>
      </c>
      <c r="AV278" s="11" t="s">
        <v>118</v>
      </c>
      <c r="AW278" s="11" t="s">
        <v>37</v>
      </c>
      <c r="AX278" s="11" t="s">
        <v>80</v>
      </c>
      <c r="AY278" s="248" t="s">
        <v>169</v>
      </c>
    </row>
    <row r="279" s="10" customFormat="1" ht="16.5" customHeight="1">
      <c r="B279" s="231"/>
      <c r="C279" s="232"/>
      <c r="D279" s="232"/>
      <c r="E279" s="233" t="s">
        <v>22</v>
      </c>
      <c r="F279" s="249" t="s">
        <v>403</v>
      </c>
      <c r="G279" s="232"/>
      <c r="H279" s="232"/>
      <c r="I279" s="232"/>
      <c r="J279" s="232"/>
      <c r="K279" s="233" t="s">
        <v>22</v>
      </c>
      <c r="L279" s="232"/>
      <c r="M279" s="232"/>
      <c r="N279" s="232"/>
      <c r="O279" s="232"/>
      <c r="P279" s="232"/>
      <c r="Q279" s="232"/>
      <c r="R279" s="236"/>
      <c r="T279" s="237"/>
      <c r="U279" s="232"/>
      <c r="V279" s="232"/>
      <c r="W279" s="232"/>
      <c r="X279" s="232"/>
      <c r="Y279" s="232"/>
      <c r="Z279" s="232"/>
      <c r="AA279" s="238"/>
      <c r="AT279" s="239" t="s">
        <v>177</v>
      </c>
      <c r="AU279" s="239" t="s">
        <v>118</v>
      </c>
      <c r="AV279" s="10" t="s">
        <v>38</v>
      </c>
      <c r="AW279" s="10" t="s">
        <v>37</v>
      </c>
      <c r="AX279" s="10" t="s">
        <v>80</v>
      </c>
      <c r="AY279" s="239" t="s">
        <v>169</v>
      </c>
    </row>
    <row r="280" s="11" customFormat="1" ht="16.5" customHeight="1">
      <c r="B280" s="240"/>
      <c r="C280" s="241"/>
      <c r="D280" s="241"/>
      <c r="E280" s="242" t="s">
        <v>22</v>
      </c>
      <c r="F280" s="243" t="s">
        <v>404</v>
      </c>
      <c r="G280" s="241"/>
      <c r="H280" s="241"/>
      <c r="I280" s="241"/>
      <c r="J280" s="241"/>
      <c r="K280" s="244">
        <v>266.63099999999997</v>
      </c>
      <c r="L280" s="241"/>
      <c r="M280" s="241"/>
      <c r="N280" s="241"/>
      <c r="O280" s="241"/>
      <c r="P280" s="241"/>
      <c r="Q280" s="241"/>
      <c r="R280" s="245"/>
      <c r="T280" s="246"/>
      <c r="U280" s="241"/>
      <c r="V280" s="241"/>
      <c r="W280" s="241"/>
      <c r="X280" s="241"/>
      <c r="Y280" s="241"/>
      <c r="Z280" s="241"/>
      <c r="AA280" s="247"/>
      <c r="AT280" s="248" t="s">
        <v>177</v>
      </c>
      <c r="AU280" s="248" t="s">
        <v>118</v>
      </c>
      <c r="AV280" s="11" t="s">
        <v>118</v>
      </c>
      <c r="AW280" s="11" t="s">
        <v>37</v>
      </c>
      <c r="AX280" s="11" t="s">
        <v>80</v>
      </c>
      <c r="AY280" s="248" t="s">
        <v>169</v>
      </c>
    </row>
    <row r="281" s="11" customFormat="1" ht="16.5" customHeight="1">
      <c r="B281" s="240"/>
      <c r="C281" s="241"/>
      <c r="D281" s="241"/>
      <c r="E281" s="242" t="s">
        <v>22</v>
      </c>
      <c r="F281" s="243" t="s">
        <v>405</v>
      </c>
      <c r="G281" s="241"/>
      <c r="H281" s="241"/>
      <c r="I281" s="241"/>
      <c r="J281" s="241"/>
      <c r="K281" s="244">
        <v>74.206999999999994</v>
      </c>
      <c r="L281" s="241"/>
      <c r="M281" s="241"/>
      <c r="N281" s="241"/>
      <c r="O281" s="241"/>
      <c r="P281" s="241"/>
      <c r="Q281" s="241"/>
      <c r="R281" s="245"/>
      <c r="T281" s="246"/>
      <c r="U281" s="241"/>
      <c r="V281" s="241"/>
      <c r="W281" s="241"/>
      <c r="X281" s="241"/>
      <c r="Y281" s="241"/>
      <c r="Z281" s="241"/>
      <c r="AA281" s="247"/>
      <c r="AT281" s="248" t="s">
        <v>177</v>
      </c>
      <c r="AU281" s="248" t="s">
        <v>118</v>
      </c>
      <c r="AV281" s="11" t="s">
        <v>118</v>
      </c>
      <c r="AW281" s="11" t="s">
        <v>37</v>
      </c>
      <c r="AX281" s="11" t="s">
        <v>80</v>
      </c>
      <c r="AY281" s="248" t="s">
        <v>169</v>
      </c>
    </row>
    <row r="282" s="10" customFormat="1" ht="16.5" customHeight="1">
      <c r="B282" s="231"/>
      <c r="C282" s="232"/>
      <c r="D282" s="232"/>
      <c r="E282" s="233" t="s">
        <v>22</v>
      </c>
      <c r="F282" s="249" t="s">
        <v>406</v>
      </c>
      <c r="G282" s="232"/>
      <c r="H282" s="232"/>
      <c r="I282" s="232"/>
      <c r="J282" s="232"/>
      <c r="K282" s="233" t="s">
        <v>22</v>
      </c>
      <c r="L282" s="232"/>
      <c r="M282" s="232"/>
      <c r="N282" s="232"/>
      <c r="O282" s="232"/>
      <c r="P282" s="232"/>
      <c r="Q282" s="232"/>
      <c r="R282" s="236"/>
      <c r="T282" s="237"/>
      <c r="U282" s="232"/>
      <c r="V282" s="232"/>
      <c r="W282" s="232"/>
      <c r="X282" s="232"/>
      <c r="Y282" s="232"/>
      <c r="Z282" s="232"/>
      <c r="AA282" s="238"/>
      <c r="AT282" s="239" t="s">
        <v>177</v>
      </c>
      <c r="AU282" s="239" t="s">
        <v>118</v>
      </c>
      <c r="AV282" s="10" t="s">
        <v>38</v>
      </c>
      <c r="AW282" s="10" t="s">
        <v>37</v>
      </c>
      <c r="AX282" s="10" t="s">
        <v>80</v>
      </c>
      <c r="AY282" s="239" t="s">
        <v>169</v>
      </c>
    </row>
    <row r="283" s="11" customFormat="1" ht="16.5" customHeight="1">
      <c r="B283" s="240"/>
      <c r="C283" s="241"/>
      <c r="D283" s="241"/>
      <c r="E283" s="242" t="s">
        <v>22</v>
      </c>
      <c r="F283" s="243" t="s">
        <v>407</v>
      </c>
      <c r="G283" s="241"/>
      <c r="H283" s="241"/>
      <c r="I283" s="241"/>
      <c r="J283" s="241"/>
      <c r="K283" s="244">
        <v>115.645</v>
      </c>
      <c r="L283" s="241"/>
      <c r="M283" s="241"/>
      <c r="N283" s="241"/>
      <c r="O283" s="241"/>
      <c r="P283" s="241"/>
      <c r="Q283" s="241"/>
      <c r="R283" s="245"/>
      <c r="T283" s="246"/>
      <c r="U283" s="241"/>
      <c r="V283" s="241"/>
      <c r="W283" s="241"/>
      <c r="X283" s="241"/>
      <c r="Y283" s="241"/>
      <c r="Z283" s="241"/>
      <c r="AA283" s="247"/>
      <c r="AT283" s="248" t="s">
        <v>177</v>
      </c>
      <c r="AU283" s="248" t="s">
        <v>118</v>
      </c>
      <c r="AV283" s="11" t="s">
        <v>118</v>
      </c>
      <c r="AW283" s="11" t="s">
        <v>37</v>
      </c>
      <c r="AX283" s="11" t="s">
        <v>80</v>
      </c>
      <c r="AY283" s="248" t="s">
        <v>169</v>
      </c>
    </row>
    <row r="284" s="12" customFormat="1" ht="16.5" customHeight="1">
      <c r="B284" s="250"/>
      <c r="C284" s="251"/>
      <c r="D284" s="251"/>
      <c r="E284" s="252" t="s">
        <v>22</v>
      </c>
      <c r="F284" s="253" t="s">
        <v>181</v>
      </c>
      <c r="G284" s="251"/>
      <c r="H284" s="251"/>
      <c r="I284" s="251"/>
      <c r="J284" s="251"/>
      <c r="K284" s="254">
        <v>1484.885</v>
      </c>
      <c r="L284" s="251"/>
      <c r="M284" s="251"/>
      <c r="N284" s="251"/>
      <c r="O284" s="251"/>
      <c r="P284" s="251"/>
      <c r="Q284" s="251"/>
      <c r="R284" s="255"/>
      <c r="T284" s="256"/>
      <c r="U284" s="251"/>
      <c r="V284" s="251"/>
      <c r="W284" s="251"/>
      <c r="X284" s="251"/>
      <c r="Y284" s="251"/>
      <c r="Z284" s="251"/>
      <c r="AA284" s="257"/>
      <c r="AT284" s="258" t="s">
        <v>177</v>
      </c>
      <c r="AU284" s="258" t="s">
        <v>118</v>
      </c>
      <c r="AV284" s="12" t="s">
        <v>174</v>
      </c>
      <c r="AW284" s="12" t="s">
        <v>37</v>
      </c>
      <c r="AX284" s="12" t="s">
        <v>38</v>
      </c>
      <c r="AY284" s="258" t="s">
        <v>169</v>
      </c>
    </row>
    <row r="285" s="1" customFormat="1" ht="38.25" customHeight="1">
      <c r="B285" s="47"/>
      <c r="C285" s="220" t="s">
        <v>408</v>
      </c>
      <c r="D285" s="220" t="s">
        <v>170</v>
      </c>
      <c r="E285" s="221" t="s">
        <v>409</v>
      </c>
      <c r="F285" s="222" t="s">
        <v>410</v>
      </c>
      <c r="G285" s="222"/>
      <c r="H285" s="222"/>
      <c r="I285" s="222"/>
      <c r="J285" s="223" t="s">
        <v>211</v>
      </c>
      <c r="K285" s="224">
        <v>29697.700000000001</v>
      </c>
      <c r="L285" s="225">
        <v>0</v>
      </c>
      <c r="M285" s="226"/>
      <c r="N285" s="227">
        <f>ROUND(L285*K285,1)</f>
        <v>0</v>
      </c>
      <c r="O285" s="227"/>
      <c r="P285" s="227"/>
      <c r="Q285" s="227"/>
      <c r="R285" s="49"/>
      <c r="T285" s="228" t="s">
        <v>22</v>
      </c>
      <c r="U285" s="57" t="s">
        <v>45</v>
      </c>
      <c r="V285" s="48"/>
      <c r="W285" s="229">
        <f>V285*K285</f>
        <v>0</v>
      </c>
      <c r="X285" s="229">
        <v>0</v>
      </c>
      <c r="Y285" s="229">
        <f>X285*K285</f>
        <v>0</v>
      </c>
      <c r="Z285" s="229">
        <v>0</v>
      </c>
      <c r="AA285" s="230">
        <f>Z285*K285</f>
        <v>0</v>
      </c>
      <c r="AR285" s="23" t="s">
        <v>174</v>
      </c>
      <c r="AT285" s="23" t="s">
        <v>170</v>
      </c>
      <c r="AU285" s="23" t="s">
        <v>118</v>
      </c>
      <c r="AY285" s="23" t="s">
        <v>169</v>
      </c>
      <c r="BE285" s="143">
        <f>IF(U285="základní",N285,0)</f>
        <v>0</v>
      </c>
      <c r="BF285" s="143">
        <f>IF(U285="snížená",N285,0)</f>
        <v>0</v>
      </c>
      <c r="BG285" s="143">
        <f>IF(U285="zákl. přenesená",N285,0)</f>
        <v>0</v>
      </c>
      <c r="BH285" s="143">
        <f>IF(U285="sníž. přenesená",N285,0)</f>
        <v>0</v>
      </c>
      <c r="BI285" s="143">
        <f>IF(U285="nulová",N285,0)</f>
        <v>0</v>
      </c>
      <c r="BJ285" s="23" t="s">
        <v>38</v>
      </c>
      <c r="BK285" s="143">
        <f>ROUND(L285*K285,1)</f>
        <v>0</v>
      </c>
      <c r="BL285" s="23" t="s">
        <v>174</v>
      </c>
      <c r="BM285" s="23" t="s">
        <v>411</v>
      </c>
    </row>
    <row r="286" s="1" customFormat="1" ht="38.25" customHeight="1">
      <c r="B286" s="47"/>
      <c r="C286" s="220" t="s">
        <v>412</v>
      </c>
      <c r="D286" s="220" t="s">
        <v>170</v>
      </c>
      <c r="E286" s="221" t="s">
        <v>413</v>
      </c>
      <c r="F286" s="222" t="s">
        <v>414</v>
      </c>
      <c r="G286" s="222"/>
      <c r="H286" s="222"/>
      <c r="I286" s="222"/>
      <c r="J286" s="223" t="s">
        <v>211</v>
      </c>
      <c r="K286" s="224">
        <v>1484.885</v>
      </c>
      <c r="L286" s="225">
        <v>0</v>
      </c>
      <c r="M286" s="226"/>
      <c r="N286" s="227">
        <f>ROUND(L286*K286,1)</f>
        <v>0</v>
      </c>
      <c r="O286" s="227"/>
      <c r="P286" s="227"/>
      <c r="Q286" s="227"/>
      <c r="R286" s="49"/>
      <c r="T286" s="228" t="s">
        <v>22</v>
      </c>
      <c r="U286" s="57" t="s">
        <v>45</v>
      </c>
      <c r="V286" s="48"/>
      <c r="W286" s="229">
        <f>V286*K286</f>
        <v>0</v>
      </c>
      <c r="X286" s="229">
        <v>0</v>
      </c>
      <c r="Y286" s="229">
        <f>X286*K286</f>
        <v>0</v>
      </c>
      <c r="Z286" s="229">
        <v>0</v>
      </c>
      <c r="AA286" s="230">
        <f>Z286*K286</f>
        <v>0</v>
      </c>
      <c r="AR286" s="23" t="s">
        <v>174</v>
      </c>
      <c r="AT286" s="23" t="s">
        <v>170</v>
      </c>
      <c r="AU286" s="23" t="s">
        <v>118</v>
      </c>
      <c r="AY286" s="23" t="s">
        <v>169</v>
      </c>
      <c r="BE286" s="143">
        <f>IF(U286="základní",N286,0)</f>
        <v>0</v>
      </c>
      <c r="BF286" s="143">
        <f>IF(U286="snížená",N286,0)</f>
        <v>0</v>
      </c>
      <c r="BG286" s="143">
        <f>IF(U286="zákl. přenesená",N286,0)</f>
        <v>0</v>
      </c>
      <c r="BH286" s="143">
        <f>IF(U286="sníž. přenesená",N286,0)</f>
        <v>0</v>
      </c>
      <c r="BI286" s="143">
        <f>IF(U286="nulová",N286,0)</f>
        <v>0</v>
      </c>
      <c r="BJ286" s="23" t="s">
        <v>38</v>
      </c>
      <c r="BK286" s="143">
        <f>ROUND(L286*K286,1)</f>
        <v>0</v>
      </c>
      <c r="BL286" s="23" t="s">
        <v>174</v>
      </c>
      <c r="BM286" s="23" t="s">
        <v>415</v>
      </c>
    </row>
    <row r="287" s="1" customFormat="1" ht="38.25" customHeight="1">
      <c r="B287" s="47"/>
      <c r="C287" s="220" t="s">
        <v>416</v>
      </c>
      <c r="D287" s="220" t="s">
        <v>170</v>
      </c>
      <c r="E287" s="221" t="s">
        <v>417</v>
      </c>
      <c r="F287" s="222" t="s">
        <v>418</v>
      </c>
      <c r="G287" s="222"/>
      <c r="H287" s="222"/>
      <c r="I287" s="222"/>
      <c r="J287" s="223" t="s">
        <v>173</v>
      </c>
      <c r="K287" s="224">
        <v>94.882000000000005</v>
      </c>
      <c r="L287" s="225">
        <v>0</v>
      </c>
      <c r="M287" s="226"/>
      <c r="N287" s="227">
        <f>ROUND(L287*K287,1)</f>
        <v>0</v>
      </c>
      <c r="O287" s="227"/>
      <c r="P287" s="227"/>
      <c r="Q287" s="227"/>
      <c r="R287" s="49"/>
      <c r="T287" s="228" t="s">
        <v>22</v>
      </c>
      <c r="U287" s="57" t="s">
        <v>45</v>
      </c>
      <c r="V287" s="48"/>
      <c r="W287" s="229">
        <f>V287*K287</f>
        <v>0</v>
      </c>
      <c r="X287" s="229">
        <v>0</v>
      </c>
      <c r="Y287" s="229">
        <f>X287*K287</f>
        <v>0</v>
      </c>
      <c r="Z287" s="229">
        <v>1.8</v>
      </c>
      <c r="AA287" s="230">
        <f>Z287*K287</f>
        <v>170.78760000000003</v>
      </c>
      <c r="AR287" s="23" t="s">
        <v>174</v>
      </c>
      <c r="AT287" s="23" t="s">
        <v>170</v>
      </c>
      <c r="AU287" s="23" t="s">
        <v>118</v>
      </c>
      <c r="AY287" s="23" t="s">
        <v>169</v>
      </c>
      <c r="BE287" s="143">
        <f>IF(U287="základní",N287,0)</f>
        <v>0</v>
      </c>
      <c r="BF287" s="143">
        <f>IF(U287="snížená",N287,0)</f>
        <v>0</v>
      </c>
      <c r="BG287" s="143">
        <f>IF(U287="zákl. přenesená",N287,0)</f>
        <v>0</v>
      </c>
      <c r="BH287" s="143">
        <f>IF(U287="sníž. přenesená",N287,0)</f>
        <v>0</v>
      </c>
      <c r="BI287" s="143">
        <f>IF(U287="nulová",N287,0)</f>
        <v>0</v>
      </c>
      <c r="BJ287" s="23" t="s">
        <v>38</v>
      </c>
      <c r="BK287" s="143">
        <f>ROUND(L287*K287,1)</f>
        <v>0</v>
      </c>
      <c r="BL287" s="23" t="s">
        <v>174</v>
      </c>
      <c r="BM287" s="23" t="s">
        <v>419</v>
      </c>
    </row>
    <row r="288" s="10" customFormat="1" ht="16.5" customHeight="1">
      <c r="B288" s="231"/>
      <c r="C288" s="232"/>
      <c r="D288" s="232"/>
      <c r="E288" s="233" t="s">
        <v>22</v>
      </c>
      <c r="F288" s="234" t="s">
        <v>420</v>
      </c>
      <c r="G288" s="235"/>
      <c r="H288" s="235"/>
      <c r="I288" s="235"/>
      <c r="J288" s="232"/>
      <c r="K288" s="233" t="s">
        <v>22</v>
      </c>
      <c r="L288" s="232"/>
      <c r="M288" s="232"/>
      <c r="N288" s="232"/>
      <c r="O288" s="232"/>
      <c r="P288" s="232"/>
      <c r="Q288" s="232"/>
      <c r="R288" s="236"/>
      <c r="T288" s="237"/>
      <c r="U288" s="232"/>
      <c r="V288" s="232"/>
      <c r="W288" s="232"/>
      <c r="X288" s="232"/>
      <c r="Y288" s="232"/>
      <c r="Z288" s="232"/>
      <c r="AA288" s="238"/>
      <c r="AT288" s="239" t="s">
        <v>177</v>
      </c>
      <c r="AU288" s="239" t="s">
        <v>118</v>
      </c>
      <c r="AV288" s="10" t="s">
        <v>38</v>
      </c>
      <c r="AW288" s="10" t="s">
        <v>37</v>
      </c>
      <c r="AX288" s="10" t="s">
        <v>80</v>
      </c>
      <c r="AY288" s="239" t="s">
        <v>169</v>
      </c>
    </row>
    <row r="289" s="11" customFormat="1" ht="16.5" customHeight="1">
      <c r="B289" s="240"/>
      <c r="C289" s="241"/>
      <c r="D289" s="241"/>
      <c r="E289" s="242" t="s">
        <v>22</v>
      </c>
      <c r="F289" s="243" t="s">
        <v>421</v>
      </c>
      <c r="G289" s="241"/>
      <c r="H289" s="241"/>
      <c r="I289" s="241"/>
      <c r="J289" s="241"/>
      <c r="K289" s="244">
        <v>10.955</v>
      </c>
      <c r="L289" s="241"/>
      <c r="M289" s="241"/>
      <c r="N289" s="241"/>
      <c r="O289" s="241"/>
      <c r="P289" s="241"/>
      <c r="Q289" s="241"/>
      <c r="R289" s="245"/>
      <c r="T289" s="246"/>
      <c r="U289" s="241"/>
      <c r="V289" s="241"/>
      <c r="W289" s="241"/>
      <c r="X289" s="241"/>
      <c r="Y289" s="241"/>
      <c r="Z289" s="241"/>
      <c r="AA289" s="247"/>
      <c r="AT289" s="248" t="s">
        <v>177</v>
      </c>
      <c r="AU289" s="248" t="s">
        <v>118</v>
      </c>
      <c r="AV289" s="11" t="s">
        <v>118</v>
      </c>
      <c r="AW289" s="11" t="s">
        <v>37</v>
      </c>
      <c r="AX289" s="11" t="s">
        <v>80</v>
      </c>
      <c r="AY289" s="248" t="s">
        <v>169</v>
      </c>
    </row>
    <row r="290" s="10" customFormat="1" ht="16.5" customHeight="1">
      <c r="B290" s="231"/>
      <c r="C290" s="232"/>
      <c r="D290" s="232"/>
      <c r="E290" s="233" t="s">
        <v>22</v>
      </c>
      <c r="F290" s="249" t="s">
        <v>422</v>
      </c>
      <c r="G290" s="232"/>
      <c r="H290" s="232"/>
      <c r="I290" s="232"/>
      <c r="J290" s="232"/>
      <c r="K290" s="233" t="s">
        <v>22</v>
      </c>
      <c r="L290" s="232"/>
      <c r="M290" s="232"/>
      <c r="N290" s="232"/>
      <c r="O290" s="232"/>
      <c r="P290" s="232"/>
      <c r="Q290" s="232"/>
      <c r="R290" s="236"/>
      <c r="T290" s="237"/>
      <c r="U290" s="232"/>
      <c r="V290" s="232"/>
      <c r="W290" s="232"/>
      <c r="X290" s="232"/>
      <c r="Y290" s="232"/>
      <c r="Z290" s="232"/>
      <c r="AA290" s="238"/>
      <c r="AT290" s="239" t="s">
        <v>177</v>
      </c>
      <c r="AU290" s="239" t="s">
        <v>118</v>
      </c>
      <c r="AV290" s="10" t="s">
        <v>38</v>
      </c>
      <c r="AW290" s="10" t="s">
        <v>37</v>
      </c>
      <c r="AX290" s="10" t="s">
        <v>80</v>
      </c>
      <c r="AY290" s="239" t="s">
        <v>169</v>
      </c>
    </row>
    <row r="291" s="11" customFormat="1" ht="16.5" customHeight="1">
      <c r="B291" s="240"/>
      <c r="C291" s="241"/>
      <c r="D291" s="241"/>
      <c r="E291" s="242" t="s">
        <v>22</v>
      </c>
      <c r="F291" s="243" t="s">
        <v>423</v>
      </c>
      <c r="G291" s="241"/>
      <c r="H291" s="241"/>
      <c r="I291" s="241"/>
      <c r="J291" s="241"/>
      <c r="K291" s="244">
        <v>26.535</v>
      </c>
      <c r="L291" s="241"/>
      <c r="M291" s="241"/>
      <c r="N291" s="241"/>
      <c r="O291" s="241"/>
      <c r="P291" s="241"/>
      <c r="Q291" s="241"/>
      <c r="R291" s="245"/>
      <c r="T291" s="246"/>
      <c r="U291" s="241"/>
      <c r="V291" s="241"/>
      <c r="W291" s="241"/>
      <c r="X291" s="241"/>
      <c r="Y291" s="241"/>
      <c r="Z291" s="241"/>
      <c r="AA291" s="247"/>
      <c r="AT291" s="248" t="s">
        <v>177</v>
      </c>
      <c r="AU291" s="248" t="s">
        <v>118</v>
      </c>
      <c r="AV291" s="11" t="s">
        <v>118</v>
      </c>
      <c r="AW291" s="11" t="s">
        <v>37</v>
      </c>
      <c r="AX291" s="11" t="s">
        <v>80</v>
      </c>
      <c r="AY291" s="248" t="s">
        <v>169</v>
      </c>
    </row>
    <row r="292" s="11" customFormat="1" ht="16.5" customHeight="1">
      <c r="B292" s="240"/>
      <c r="C292" s="241"/>
      <c r="D292" s="241"/>
      <c r="E292" s="242" t="s">
        <v>22</v>
      </c>
      <c r="F292" s="243" t="s">
        <v>424</v>
      </c>
      <c r="G292" s="241"/>
      <c r="H292" s="241"/>
      <c r="I292" s="241"/>
      <c r="J292" s="241"/>
      <c r="K292" s="244">
        <v>51.591999999999999</v>
      </c>
      <c r="L292" s="241"/>
      <c r="M292" s="241"/>
      <c r="N292" s="241"/>
      <c r="O292" s="241"/>
      <c r="P292" s="241"/>
      <c r="Q292" s="241"/>
      <c r="R292" s="245"/>
      <c r="T292" s="246"/>
      <c r="U292" s="241"/>
      <c r="V292" s="241"/>
      <c r="W292" s="241"/>
      <c r="X292" s="241"/>
      <c r="Y292" s="241"/>
      <c r="Z292" s="241"/>
      <c r="AA292" s="247"/>
      <c r="AT292" s="248" t="s">
        <v>177</v>
      </c>
      <c r="AU292" s="248" t="s">
        <v>118</v>
      </c>
      <c r="AV292" s="11" t="s">
        <v>118</v>
      </c>
      <c r="AW292" s="11" t="s">
        <v>37</v>
      </c>
      <c r="AX292" s="11" t="s">
        <v>80</v>
      </c>
      <c r="AY292" s="248" t="s">
        <v>169</v>
      </c>
    </row>
    <row r="293" s="11" customFormat="1" ht="16.5" customHeight="1">
      <c r="B293" s="240"/>
      <c r="C293" s="241"/>
      <c r="D293" s="241"/>
      <c r="E293" s="242" t="s">
        <v>22</v>
      </c>
      <c r="F293" s="243" t="s">
        <v>425</v>
      </c>
      <c r="G293" s="241"/>
      <c r="H293" s="241"/>
      <c r="I293" s="241"/>
      <c r="J293" s="241"/>
      <c r="K293" s="244">
        <v>5.7999999999999998</v>
      </c>
      <c r="L293" s="241"/>
      <c r="M293" s="241"/>
      <c r="N293" s="241"/>
      <c r="O293" s="241"/>
      <c r="P293" s="241"/>
      <c r="Q293" s="241"/>
      <c r="R293" s="245"/>
      <c r="T293" s="246"/>
      <c r="U293" s="241"/>
      <c r="V293" s="241"/>
      <c r="W293" s="241"/>
      <c r="X293" s="241"/>
      <c r="Y293" s="241"/>
      <c r="Z293" s="241"/>
      <c r="AA293" s="247"/>
      <c r="AT293" s="248" t="s">
        <v>177</v>
      </c>
      <c r="AU293" s="248" t="s">
        <v>118</v>
      </c>
      <c r="AV293" s="11" t="s">
        <v>118</v>
      </c>
      <c r="AW293" s="11" t="s">
        <v>37</v>
      </c>
      <c r="AX293" s="11" t="s">
        <v>80</v>
      </c>
      <c r="AY293" s="248" t="s">
        <v>169</v>
      </c>
    </row>
    <row r="294" s="12" customFormat="1" ht="16.5" customHeight="1">
      <c r="B294" s="250"/>
      <c r="C294" s="251"/>
      <c r="D294" s="251"/>
      <c r="E294" s="252" t="s">
        <v>22</v>
      </c>
      <c r="F294" s="253" t="s">
        <v>181</v>
      </c>
      <c r="G294" s="251"/>
      <c r="H294" s="251"/>
      <c r="I294" s="251"/>
      <c r="J294" s="251"/>
      <c r="K294" s="254">
        <v>94.882000000000005</v>
      </c>
      <c r="L294" s="251"/>
      <c r="M294" s="251"/>
      <c r="N294" s="251"/>
      <c r="O294" s="251"/>
      <c r="P294" s="251"/>
      <c r="Q294" s="251"/>
      <c r="R294" s="255"/>
      <c r="T294" s="256"/>
      <c r="U294" s="251"/>
      <c r="V294" s="251"/>
      <c r="W294" s="251"/>
      <c r="X294" s="251"/>
      <c r="Y294" s="251"/>
      <c r="Z294" s="251"/>
      <c r="AA294" s="257"/>
      <c r="AT294" s="258" t="s">
        <v>177</v>
      </c>
      <c r="AU294" s="258" t="s">
        <v>118</v>
      </c>
      <c r="AV294" s="12" t="s">
        <v>174</v>
      </c>
      <c r="AW294" s="12" t="s">
        <v>37</v>
      </c>
      <c r="AX294" s="12" t="s">
        <v>38</v>
      </c>
      <c r="AY294" s="258" t="s">
        <v>169</v>
      </c>
    </row>
    <row r="295" s="1" customFormat="1" ht="25.5" customHeight="1">
      <c r="B295" s="47"/>
      <c r="C295" s="220" t="s">
        <v>426</v>
      </c>
      <c r="D295" s="220" t="s">
        <v>170</v>
      </c>
      <c r="E295" s="221" t="s">
        <v>427</v>
      </c>
      <c r="F295" s="222" t="s">
        <v>428</v>
      </c>
      <c r="G295" s="222"/>
      <c r="H295" s="222"/>
      <c r="I295" s="222"/>
      <c r="J295" s="223" t="s">
        <v>211</v>
      </c>
      <c r="K295" s="224">
        <v>410.125</v>
      </c>
      <c r="L295" s="225">
        <v>0</v>
      </c>
      <c r="M295" s="226"/>
      <c r="N295" s="227">
        <f>ROUND(L295*K295,1)</f>
        <v>0</v>
      </c>
      <c r="O295" s="227"/>
      <c r="P295" s="227"/>
      <c r="Q295" s="227"/>
      <c r="R295" s="49"/>
      <c r="T295" s="228" t="s">
        <v>22</v>
      </c>
      <c r="U295" s="57" t="s">
        <v>45</v>
      </c>
      <c r="V295" s="48"/>
      <c r="W295" s="229">
        <f>V295*K295</f>
        <v>0</v>
      </c>
      <c r="X295" s="229">
        <v>0</v>
      </c>
      <c r="Y295" s="229">
        <f>X295*K295</f>
        <v>0</v>
      </c>
      <c r="Z295" s="229">
        <v>0.83699999999999997</v>
      </c>
      <c r="AA295" s="230">
        <f>Z295*K295</f>
        <v>343.27462500000001</v>
      </c>
      <c r="AR295" s="23" t="s">
        <v>174</v>
      </c>
      <c r="AT295" s="23" t="s">
        <v>170</v>
      </c>
      <c r="AU295" s="23" t="s">
        <v>118</v>
      </c>
      <c r="AY295" s="23" t="s">
        <v>169</v>
      </c>
      <c r="BE295" s="143">
        <f>IF(U295="základní",N295,0)</f>
        <v>0</v>
      </c>
      <c r="BF295" s="143">
        <f>IF(U295="snížená",N295,0)</f>
        <v>0</v>
      </c>
      <c r="BG295" s="143">
        <f>IF(U295="zákl. přenesená",N295,0)</f>
        <v>0</v>
      </c>
      <c r="BH295" s="143">
        <f>IF(U295="sníž. přenesená",N295,0)</f>
        <v>0</v>
      </c>
      <c r="BI295" s="143">
        <f>IF(U295="nulová",N295,0)</f>
        <v>0</v>
      </c>
      <c r="BJ295" s="23" t="s">
        <v>38</v>
      </c>
      <c r="BK295" s="143">
        <f>ROUND(L295*K295,1)</f>
        <v>0</v>
      </c>
      <c r="BL295" s="23" t="s">
        <v>174</v>
      </c>
      <c r="BM295" s="23" t="s">
        <v>429</v>
      </c>
    </row>
    <row r="296" s="11" customFormat="1" ht="16.5" customHeight="1">
      <c r="B296" s="240"/>
      <c r="C296" s="241"/>
      <c r="D296" s="241"/>
      <c r="E296" s="242" t="s">
        <v>22</v>
      </c>
      <c r="F296" s="259" t="s">
        <v>430</v>
      </c>
      <c r="G296" s="260"/>
      <c r="H296" s="260"/>
      <c r="I296" s="260"/>
      <c r="J296" s="241"/>
      <c r="K296" s="244">
        <v>410.125</v>
      </c>
      <c r="L296" s="241"/>
      <c r="M296" s="241"/>
      <c r="N296" s="241"/>
      <c r="O296" s="241"/>
      <c r="P296" s="241"/>
      <c r="Q296" s="241"/>
      <c r="R296" s="245"/>
      <c r="T296" s="246"/>
      <c r="U296" s="241"/>
      <c r="V296" s="241"/>
      <c r="W296" s="241"/>
      <c r="X296" s="241"/>
      <c r="Y296" s="241"/>
      <c r="Z296" s="241"/>
      <c r="AA296" s="247"/>
      <c r="AT296" s="248" t="s">
        <v>177</v>
      </c>
      <c r="AU296" s="248" t="s">
        <v>118</v>
      </c>
      <c r="AV296" s="11" t="s">
        <v>118</v>
      </c>
      <c r="AW296" s="11" t="s">
        <v>37</v>
      </c>
      <c r="AX296" s="11" t="s">
        <v>38</v>
      </c>
      <c r="AY296" s="248" t="s">
        <v>169</v>
      </c>
    </row>
    <row r="297" s="1" customFormat="1" ht="25.5" customHeight="1">
      <c r="B297" s="47"/>
      <c r="C297" s="220" t="s">
        <v>431</v>
      </c>
      <c r="D297" s="220" t="s">
        <v>170</v>
      </c>
      <c r="E297" s="221" t="s">
        <v>432</v>
      </c>
      <c r="F297" s="222" t="s">
        <v>433</v>
      </c>
      <c r="G297" s="222"/>
      <c r="H297" s="222"/>
      <c r="I297" s="222"/>
      <c r="J297" s="223" t="s">
        <v>173</v>
      </c>
      <c r="K297" s="224">
        <v>170.91499999999999</v>
      </c>
      <c r="L297" s="225">
        <v>0</v>
      </c>
      <c r="M297" s="226"/>
      <c r="N297" s="227">
        <f>ROUND(L297*K297,1)</f>
        <v>0</v>
      </c>
      <c r="O297" s="227"/>
      <c r="P297" s="227"/>
      <c r="Q297" s="227"/>
      <c r="R297" s="49"/>
      <c r="T297" s="228" t="s">
        <v>22</v>
      </c>
      <c r="U297" s="57" t="s">
        <v>45</v>
      </c>
      <c r="V297" s="48"/>
      <c r="W297" s="229">
        <f>V297*K297</f>
        <v>0</v>
      </c>
      <c r="X297" s="229">
        <v>0</v>
      </c>
      <c r="Y297" s="229">
        <f>X297*K297</f>
        <v>0</v>
      </c>
      <c r="Z297" s="229">
        <v>1.8</v>
      </c>
      <c r="AA297" s="230">
        <f>Z297*K297</f>
        <v>307.64699999999999</v>
      </c>
      <c r="AR297" s="23" t="s">
        <v>174</v>
      </c>
      <c r="AT297" s="23" t="s">
        <v>170</v>
      </c>
      <c r="AU297" s="23" t="s">
        <v>118</v>
      </c>
      <c r="AY297" s="23" t="s">
        <v>169</v>
      </c>
      <c r="BE297" s="143">
        <f>IF(U297="základní",N297,0)</f>
        <v>0</v>
      </c>
      <c r="BF297" s="143">
        <f>IF(U297="snížená",N297,0)</f>
        <v>0</v>
      </c>
      <c r="BG297" s="143">
        <f>IF(U297="zákl. přenesená",N297,0)</f>
        <v>0</v>
      </c>
      <c r="BH297" s="143">
        <f>IF(U297="sníž. přenesená",N297,0)</f>
        <v>0</v>
      </c>
      <c r="BI297" s="143">
        <f>IF(U297="nulová",N297,0)</f>
        <v>0</v>
      </c>
      <c r="BJ297" s="23" t="s">
        <v>38</v>
      </c>
      <c r="BK297" s="143">
        <f>ROUND(L297*K297,1)</f>
        <v>0</v>
      </c>
      <c r="BL297" s="23" t="s">
        <v>174</v>
      </c>
      <c r="BM297" s="23" t="s">
        <v>434</v>
      </c>
    </row>
    <row r="298" s="10" customFormat="1" ht="16.5" customHeight="1">
      <c r="B298" s="231"/>
      <c r="C298" s="232"/>
      <c r="D298" s="232"/>
      <c r="E298" s="233" t="s">
        <v>22</v>
      </c>
      <c r="F298" s="234" t="s">
        <v>435</v>
      </c>
      <c r="G298" s="235"/>
      <c r="H298" s="235"/>
      <c r="I298" s="235"/>
      <c r="J298" s="232"/>
      <c r="K298" s="233" t="s">
        <v>22</v>
      </c>
      <c r="L298" s="232"/>
      <c r="M298" s="232"/>
      <c r="N298" s="232"/>
      <c r="O298" s="232"/>
      <c r="P298" s="232"/>
      <c r="Q298" s="232"/>
      <c r="R298" s="236"/>
      <c r="T298" s="237"/>
      <c r="U298" s="232"/>
      <c r="V298" s="232"/>
      <c r="W298" s="232"/>
      <c r="X298" s="232"/>
      <c r="Y298" s="232"/>
      <c r="Z298" s="232"/>
      <c r="AA298" s="238"/>
      <c r="AT298" s="239" t="s">
        <v>177</v>
      </c>
      <c r="AU298" s="239" t="s">
        <v>118</v>
      </c>
      <c r="AV298" s="10" t="s">
        <v>38</v>
      </c>
      <c r="AW298" s="10" t="s">
        <v>37</v>
      </c>
      <c r="AX298" s="10" t="s">
        <v>80</v>
      </c>
      <c r="AY298" s="239" t="s">
        <v>169</v>
      </c>
    </row>
    <row r="299" s="11" customFormat="1" ht="16.5" customHeight="1">
      <c r="B299" s="240"/>
      <c r="C299" s="241"/>
      <c r="D299" s="241"/>
      <c r="E299" s="242" t="s">
        <v>22</v>
      </c>
      <c r="F299" s="243" t="s">
        <v>436</v>
      </c>
      <c r="G299" s="241"/>
      <c r="H299" s="241"/>
      <c r="I299" s="241"/>
      <c r="J299" s="241"/>
      <c r="K299" s="244">
        <v>68.515000000000001</v>
      </c>
      <c r="L299" s="241"/>
      <c r="M299" s="241"/>
      <c r="N299" s="241"/>
      <c r="O299" s="241"/>
      <c r="P299" s="241"/>
      <c r="Q299" s="241"/>
      <c r="R299" s="245"/>
      <c r="T299" s="246"/>
      <c r="U299" s="241"/>
      <c r="V299" s="241"/>
      <c r="W299" s="241"/>
      <c r="X299" s="241"/>
      <c r="Y299" s="241"/>
      <c r="Z299" s="241"/>
      <c r="AA299" s="247"/>
      <c r="AT299" s="248" t="s">
        <v>177</v>
      </c>
      <c r="AU299" s="248" t="s">
        <v>118</v>
      </c>
      <c r="AV299" s="11" t="s">
        <v>118</v>
      </c>
      <c r="AW299" s="11" t="s">
        <v>37</v>
      </c>
      <c r="AX299" s="11" t="s">
        <v>80</v>
      </c>
      <c r="AY299" s="248" t="s">
        <v>169</v>
      </c>
    </row>
    <row r="300" s="11" customFormat="1" ht="16.5" customHeight="1">
      <c r="B300" s="240"/>
      <c r="C300" s="241"/>
      <c r="D300" s="241"/>
      <c r="E300" s="242" t="s">
        <v>22</v>
      </c>
      <c r="F300" s="243" t="s">
        <v>437</v>
      </c>
      <c r="G300" s="241"/>
      <c r="H300" s="241"/>
      <c r="I300" s="241"/>
      <c r="J300" s="241"/>
      <c r="K300" s="244">
        <v>102.40000000000001</v>
      </c>
      <c r="L300" s="241"/>
      <c r="M300" s="241"/>
      <c r="N300" s="241"/>
      <c r="O300" s="241"/>
      <c r="P300" s="241"/>
      <c r="Q300" s="241"/>
      <c r="R300" s="245"/>
      <c r="T300" s="246"/>
      <c r="U300" s="241"/>
      <c r="V300" s="241"/>
      <c r="W300" s="241"/>
      <c r="X300" s="241"/>
      <c r="Y300" s="241"/>
      <c r="Z300" s="241"/>
      <c r="AA300" s="247"/>
      <c r="AT300" s="248" t="s">
        <v>177</v>
      </c>
      <c r="AU300" s="248" t="s">
        <v>118</v>
      </c>
      <c r="AV300" s="11" t="s">
        <v>118</v>
      </c>
      <c r="AW300" s="11" t="s">
        <v>37</v>
      </c>
      <c r="AX300" s="11" t="s">
        <v>80</v>
      </c>
      <c r="AY300" s="248" t="s">
        <v>169</v>
      </c>
    </row>
    <row r="301" s="12" customFormat="1" ht="16.5" customHeight="1">
      <c r="B301" s="250"/>
      <c r="C301" s="251"/>
      <c r="D301" s="251"/>
      <c r="E301" s="252" t="s">
        <v>22</v>
      </c>
      <c r="F301" s="253" t="s">
        <v>181</v>
      </c>
      <c r="G301" s="251"/>
      <c r="H301" s="251"/>
      <c r="I301" s="251"/>
      <c r="J301" s="251"/>
      <c r="K301" s="254">
        <v>170.91499999999999</v>
      </c>
      <c r="L301" s="251"/>
      <c r="M301" s="251"/>
      <c r="N301" s="251"/>
      <c r="O301" s="251"/>
      <c r="P301" s="251"/>
      <c r="Q301" s="251"/>
      <c r="R301" s="255"/>
      <c r="T301" s="256"/>
      <c r="U301" s="251"/>
      <c r="V301" s="251"/>
      <c r="W301" s="251"/>
      <c r="X301" s="251"/>
      <c r="Y301" s="251"/>
      <c r="Z301" s="251"/>
      <c r="AA301" s="257"/>
      <c r="AT301" s="258" t="s">
        <v>177</v>
      </c>
      <c r="AU301" s="258" t="s">
        <v>118</v>
      </c>
      <c r="AV301" s="12" t="s">
        <v>174</v>
      </c>
      <c r="AW301" s="12" t="s">
        <v>37</v>
      </c>
      <c r="AX301" s="12" t="s">
        <v>38</v>
      </c>
      <c r="AY301" s="258" t="s">
        <v>169</v>
      </c>
    </row>
    <row r="302" s="1" customFormat="1" ht="38.25" customHeight="1">
      <c r="B302" s="47"/>
      <c r="C302" s="220" t="s">
        <v>438</v>
      </c>
      <c r="D302" s="220" t="s">
        <v>170</v>
      </c>
      <c r="E302" s="221" t="s">
        <v>439</v>
      </c>
      <c r="F302" s="222" t="s">
        <v>440</v>
      </c>
      <c r="G302" s="222"/>
      <c r="H302" s="222"/>
      <c r="I302" s="222"/>
      <c r="J302" s="223" t="s">
        <v>173</v>
      </c>
      <c r="K302" s="224">
        <v>0.56000000000000005</v>
      </c>
      <c r="L302" s="225">
        <v>0</v>
      </c>
      <c r="M302" s="226"/>
      <c r="N302" s="227">
        <f>ROUND(L302*K302,1)</f>
        <v>0</v>
      </c>
      <c r="O302" s="227"/>
      <c r="P302" s="227"/>
      <c r="Q302" s="227"/>
      <c r="R302" s="49"/>
      <c r="T302" s="228" t="s">
        <v>22</v>
      </c>
      <c r="U302" s="57" t="s">
        <v>45</v>
      </c>
      <c r="V302" s="48"/>
      <c r="W302" s="229">
        <f>V302*K302</f>
        <v>0</v>
      </c>
      <c r="X302" s="229">
        <v>0</v>
      </c>
      <c r="Y302" s="229">
        <f>X302*K302</f>
        <v>0</v>
      </c>
      <c r="Z302" s="229">
        <v>2.2000000000000002</v>
      </c>
      <c r="AA302" s="230">
        <f>Z302*K302</f>
        <v>1.2320000000000002</v>
      </c>
      <c r="AR302" s="23" t="s">
        <v>174</v>
      </c>
      <c r="AT302" s="23" t="s">
        <v>170</v>
      </c>
      <c r="AU302" s="23" t="s">
        <v>118</v>
      </c>
      <c r="AY302" s="23" t="s">
        <v>169</v>
      </c>
      <c r="BE302" s="143">
        <f>IF(U302="základní",N302,0)</f>
        <v>0</v>
      </c>
      <c r="BF302" s="143">
        <f>IF(U302="snížená",N302,0)</f>
        <v>0</v>
      </c>
      <c r="BG302" s="143">
        <f>IF(U302="zákl. přenesená",N302,0)</f>
        <v>0</v>
      </c>
      <c r="BH302" s="143">
        <f>IF(U302="sníž. přenesená",N302,0)</f>
        <v>0</v>
      </c>
      <c r="BI302" s="143">
        <f>IF(U302="nulová",N302,0)</f>
        <v>0</v>
      </c>
      <c r="BJ302" s="23" t="s">
        <v>38</v>
      </c>
      <c r="BK302" s="143">
        <f>ROUND(L302*K302,1)</f>
        <v>0</v>
      </c>
      <c r="BL302" s="23" t="s">
        <v>174</v>
      </c>
      <c r="BM302" s="23" t="s">
        <v>441</v>
      </c>
    </row>
    <row r="303" s="10" customFormat="1" ht="16.5" customHeight="1">
      <c r="B303" s="231"/>
      <c r="C303" s="232"/>
      <c r="D303" s="232"/>
      <c r="E303" s="233" t="s">
        <v>22</v>
      </c>
      <c r="F303" s="234" t="s">
        <v>442</v>
      </c>
      <c r="G303" s="235"/>
      <c r="H303" s="235"/>
      <c r="I303" s="235"/>
      <c r="J303" s="232"/>
      <c r="K303" s="233" t="s">
        <v>22</v>
      </c>
      <c r="L303" s="232"/>
      <c r="M303" s="232"/>
      <c r="N303" s="232"/>
      <c r="O303" s="232"/>
      <c r="P303" s="232"/>
      <c r="Q303" s="232"/>
      <c r="R303" s="236"/>
      <c r="T303" s="237"/>
      <c r="U303" s="232"/>
      <c r="V303" s="232"/>
      <c r="W303" s="232"/>
      <c r="X303" s="232"/>
      <c r="Y303" s="232"/>
      <c r="Z303" s="232"/>
      <c r="AA303" s="238"/>
      <c r="AT303" s="239" t="s">
        <v>177</v>
      </c>
      <c r="AU303" s="239" t="s">
        <v>118</v>
      </c>
      <c r="AV303" s="10" t="s">
        <v>38</v>
      </c>
      <c r="AW303" s="10" t="s">
        <v>37</v>
      </c>
      <c r="AX303" s="10" t="s">
        <v>80</v>
      </c>
      <c r="AY303" s="239" t="s">
        <v>169</v>
      </c>
    </row>
    <row r="304" s="11" customFormat="1" ht="16.5" customHeight="1">
      <c r="B304" s="240"/>
      <c r="C304" s="241"/>
      <c r="D304" s="241"/>
      <c r="E304" s="242" t="s">
        <v>22</v>
      </c>
      <c r="F304" s="243" t="s">
        <v>443</v>
      </c>
      <c r="G304" s="241"/>
      <c r="H304" s="241"/>
      <c r="I304" s="241"/>
      <c r="J304" s="241"/>
      <c r="K304" s="244">
        <v>0.56000000000000005</v>
      </c>
      <c r="L304" s="241"/>
      <c r="M304" s="241"/>
      <c r="N304" s="241"/>
      <c r="O304" s="241"/>
      <c r="P304" s="241"/>
      <c r="Q304" s="241"/>
      <c r="R304" s="245"/>
      <c r="T304" s="246"/>
      <c r="U304" s="241"/>
      <c r="V304" s="241"/>
      <c r="W304" s="241"/>
      <c r="X304" s="241"/>
      <c r="Y304" s="241"/>
      <c r="Z304" s="241"/>
      <c r="AA304" s="247"/>
      <c r="AT304" s="248" t="s">
        <v>177</v>
      </c>
      <c r="AU304" s="248" t="s">
        <v>118</v>
      </c>
      <c r="AV304" s="11" t="s">
        <v>118</v>
      </c>
      <c r="AW304" s="11" t="s">
        <v>37</v>
      </c>
      <c r="AX304" s="11" t="s">
        <v>38</v>
      </c>
      <c r="AY304" s="248" t="s">
        <v>169</v>
      </c>
    </row>
    <row r="305" s="1" customFormat="1" ht="16.5" customHeight="1">
      <c r="B305" s="47"/>
      <c r="C305" s="220" t="s">
        <v>444</v>
      </c>
      <c r="D305" s="220" t="s">
        <v>170</v>
      </c>
      <c r="E305" s="221" t="s">
        <v>445</v>
      </c>
      <c r="F305" s="222" t="s">
        <v>446</v>
      </c>
      <c r="G305" s="222"/>
      <c r="H305" s="222"/>
      <c r="I305" s="222"/>
      <c r="J305" s="223" t="s">
        <v>211</v>
      </c>
      <c r="K305" s="224">
        <v>4.7880000000000003</v>
      </c>
      <c r="L305" s="225">
        <v>0</v>
      </c>
      <c r="M305" s="226"/>
      <c r="N305" s="227">
        <f>ROUND(L305*K305,1)</f>
        <v>0</v>
      </c>
      <c r="O305" s="227"/>
      <c r="P305" s="227"/>
      <c r="Q305" s="227"/>
      <c r="R305" s="49"/>
      <c r="T305" s="228" t="s">
        <v>22</v>
      </c>
      <c r="U305" s="57" t="s">
        <v>45</v>
      </c>
      <c r="V305" s="48"/>
      <c r="W305" s="229">
        <f>V305*K305</f>
        <v>0</v>
      </c>
      <c r="X305" s="229">
        <v>0</v>
      </c>
      <c r="Y305" s="229">
        <f>X305*K305</f>
        <v>0</v>
      </c>
      <c r="Z305" s="229">
        <v>0.059999999999999998</v>
      </c>
      <c r="AA305" s="230">
        <f>Z305*K305</f>
        <v>0.28727999999999998</v>
      </c>
      <c r="AR305" s="23" t="s">
        <v>174</v>
      </c>
      <c r="AT305" s="23" t="s">
        <v>170</v>
      </c>
      <c r="AU305" s="23" t="s">
        <v>118</v>
      </c>
      <c r="AY305" s="23" t="s">
        <v>169</v>
      </c>
      <c r="BE305" s="143">
        <f>IF(U305="základní",N305,0)</f>
        <v>0</v>
      </c>
      <c r="BF305" s="143">
        <f>IF(U305="snížená",N305,0)</f>
        <v>0</v>
      </c>
      <c r="BG305" s="143">
        <f>IF(U305="zákl. přenesená",N305,0)</f>
        <v>0</v>
      </c>
      <c r="BH305" s="143">
        <f>IF(U305="sníž. přenesená",N305,0)</f>
        <v>0</v>
      </c>
      <c r="BI305" s="143">
        <f>IF(U305="nulová",N305,0)</f>
        <v>0</v>
      </c>
      <c r="BJ305" s="23" t="s">
        <v>38</v>
      </c>
      <c r="BK305" s="143">
        <f>ROUND(L305*K305,1)</f>
        <v>0</v>
      </c>
      <c r="BL305" s="23" t="s">
        <v>174</v>
      </c>
      <c r="BM305" s="23" t="s">
        <v>447</v>
      </c>
    </row>
    <row r="306" s="10" customFormat="1" ht="16.5" customHeight="1">
      <c r="B306" s="231"/>
      <c r="C306" s="232"/>
      <c r="D306" s="232"/>
      <c r="E306" s="233" t="s">
        <v>22</v>
      </c>
      <c r="F306" s="234" t="s">
        <v>448</v>
      </c>
      <c r="G306" s="235"/>
      <c r="H306" s="235"/>
      <c r="I306" s="235"/>
      <c r="J306" s="232"/>
      <c r="K306" s="233" t="s">
        <v>22</v>
      </c>
      <c r="L306" s="232"/>
      <c r="M306" s="232"/>
      <c r="N306" s="232"/>
      <c r="O306" s="232"/>
      <c r="P306" s="232"/>
      <c r="Q306" s="232"/>
      <c r="R306" s="236"/>
      <c r="T306" s="237"/>
      <c r="U306" s="232"/>
      <c r="V306" s="232"/>
      <c r="W306" s="232"/>
      <c r="X306" s="232"/>
      <c r="Y306" s="232"/>
      <c r="Z306" s="232"/>
      <c r="AA306" s="238"/>
      <c r="AT306" s="239" t="s">
        <v>177</v>
      </c>
      <c r="AU306" s="239" t="s">
        <v>118</v>
      </c>
      <c r="AV306" s="10" t="s">
        <v>38</v>
      </c>
      <c r="AW306" s="10" t="s">
        <v>37</v>
      </c>
      <c r="AX306" s="10" t="s">
        <v>80</v>
      </c>
      <c r="AY306" s="239" t="s">
        <v>169</v>
      </c>
    </row>
    <row r="307" s="11" customFormat="1" ht="16.5" customHeight="1">
      <c r="B307" s="240"/>
      <c r="C307" s="241"/>
      <c r="D307" s="241"/>
      <c r="E307" s="242" t="s">
        <v>22</v>
      </c>
      <c r="F307" s="243" t="s">
        <v>449</v>
      </c>
      <c r="G307" s="241"/>
      <c r="H307" s="241"/>
      <c r="I307" s="241"/>
      <c r="J307" s="241"/>
      <c r="K307" s="244">
        <v>4.7880000000000003</v>
      </c>
      <c r="L307" s="241"/>
      <c r="M307" s="241"/>
      <c r="N307" s="241"/>
      <c r="O307" s="241"/>
      <c r="P307" s="241"/>
      <c r="Q307" s="241"/>
      <c r="R307" s="245"/>
      <c r="T307" s="246"/>
      <c r="U307" s="241"/>
      <c r="V307" s="241"/>
      <c r="W307" s="241"/>
      <c r="X307" s="241"/>
      <c r="Y307" s="241"/>
      <c r="Z307" s="241"/>
      <c r="AA307" s="247"/>
      <c r="AT307" s="248" t="s">
        <v>177</v>
      </c>
      <c r="AU307" s="248" t="s">
        <v>118</v>
      </c>
      <c r="AV307" s="11" t="s">
        <v>118</v>
      </c>
      <c r="AW307" s="11" t="s">
        <v>37</v>
      </c>
      <c r="AX307" s="11" t="s">
        <v>38</v>
      </c>
      <c r="AY307" s="248" t="s">
        <v>169</v>
      </c>
    </row>
    <row r="308" s="1" customFormat="1" ht="25.5" customHeight="1">
      <c r="B308" s="47"/>
      <c r="C308" s="220" t="s">
        <v>450</v>
      </c>
      <c r="D308" s="220" t="s">
        <v>170</v>
      </c>
      <c r="E308" s="221" t="s">
        <v>451</v>
      </c>
      <c r="F308" s="222" t="s">
        <v>452</v>
      </c>
      <c r="G308" s="222"/>
      <c r="H308" s="222"/>
      <c r="I308" s="222"/>
      <c r="J308" s="223" t="s">
        <v>173</v>
      </c>
      <c r="K308" s="224">
        <v>5.04</v>
      </c>
      <c r="L308" s="225">
        <v>0</v>
      </c>
      <c r="M308" s="226"/>
      <c r="N308" s="227">
        <f>ROUND(L308*K308,1)</f>
        <v>0</v>
      </c>
      <c r="O308" s="227"/>
      <c r="P308" s="227"/>
      <c r="Q308" s="227"/>
      <c r="R308" s="49"/>
      <c r="T308" s="228" t="s">
        <v>22</v>
      </c>
      <c r="U308" s="57" t="s">
        <v>45</v>
      </c>
      <c r="V308" s="48"/>
      <c r="W308" s="229">
        <f>V308*K308</f>
        <v>0</v>
      </c>
      <c r="X308" s="229">
        <v>0</v>
      </c>
      <c r="Y308" s="229">
        <f>X308*K308</f>
        <v>0</v>
      </c>
      <c r="Z308" s="229">
        <v>1.8</v>
      </c>
      <c r="AA308" s="230">
        <f>Z308*K308</f>
        <v>9.072000000000001</v>
      </c>
      <c r="AR308" s="23" t="s">
        <v>174</v>
      </c>
      <c r="AT308" s="23" t="s">
        <v>170</v>
      </c>
      <c r="AU308" s="23" t="s">
        <v>118</v>
      </c>
      <c r="AY308" s="23" t="s">
        <v>169</v>
      </c>
      <c r="BE308" s="143">
        <f>IF(U308="základní",N308,0)</f>
        <v>0</v>
      </c>
      <c r="BF308" s="143">
        <f>IF(U308="snížená",N308,0)</f>
        <v>0</v>
      </c>
      <c r="BG308" s="143">
        <f>IF(U308="zákl. přenesená",N308,0)</f>
        <v>0</v>
      </c>
      <c r="BH308" s="143">
        <f>IF(U308="sníž. přenesená",N308,0)</f>
        <v>0</v>
      </c>
      <c r="BI308" s="143">
        <f>IF(U308="nulová",N308,0)</f>
        <v>0</v>
      </c>
      <c r="BJ308" s="23" t="s">
        <v>38</v>
      </c>
      <c r="BK308" s="143">
        <f>ROUND(L308*K308,1)</f>
        <v>0</v>
      </c>
      <c r="BL308" s="23" t="s">
        <v>174</v>
      </c>
      <c r="BM308" s="23" t="s">
        <v>453</v>
      </c>
    </row>
    <row r="309" s="10" customFormat="1" ht="16.5" customHeight="1">
      <c r="B309" s="231"/>
      <c r="C309" s="232"/>
      <c r="D309" s="232"/>
      <c r="E309" s="233" t="s">
        <v>22</v>
      </c>
      <c r="F309" s="234" t="s">
        <v>336</v>
      </c>
      <c r="G309" s="235"/>
      <c r="H309" s="235"/>
      <c r="I309" s="235"/>
      <c r="J309" s="232"/>
      <c r="K309" s="233" t="s">
        <v>22</v>
      </c>
      <c r="L309" s="232"/>
      <c r="M309" s="232"/>
      <c r="N309" s="232"/>
      <c r="O309" s="232"/>
      <c r="P309" s="232"/>
      <c r="Q309" s="232"/>
      <c r="R309" s="236"/>
      <c r="T309" s="237"/>
      <c r="U309" s="232"/>
      <c r="V309" s="232"/>
      <c r="W309" s="232"/>
      <c r="X309" s="232"/>
      <c r="Y309" s="232"/>
      <c r="Z309" s="232"/>
      <c r="AA309" s="238"/>
      <c r="AT309" s="239" t="s">
        <v>177</v>
      </c>
      <c r="AU309" s="239" t="s">
        <v>118</v>
      </c>
      <c r="AV309" s="10" t="s">
        <v>38</v>
      </c>
      <c r="AW309" s="10" t="s">
        <v>37</v>
      </c>
      <c r="AX309" s="10" t="s">
        <v>80</v>
      </c>
      <c r="AY309" s="239" t="s">
        <v>169</v>
      </c>
    </row>
    <row r="310" s="11" customFormat="1" ht="16.5" customHeight="1">
      <c r="B310" s="240"/>
      <c r="C310" s="241"/>
      <c r="D310" s="241"/>
      <c r="E310" s="242" t="s">
        <v>22</v>
      </c>
      <c r="F310" s="243" t="s">
        <v>454</v>
      </c>
      <c r="G310" s="241"/>
      <c r="H310" s="241"/>
      <c r="I310" s="241"/>
      <c r="J310" s="241"/>
      <c r="K310" s="244">
        <v>5.04</v>
      </c>
      <c r="L310" s="241"/>
      <c r="M310" s="241"/>
      <c r="N310" s="241"/>
      <c r="O310" s="241"/>
      <c r="P310" s="241"/>
      <c r="Q310" s="241"/>
      <c r="R310" s="245"/>
      <c r="T310" s="246"/>
      <c r="U310" s="241"/>
      <c r="V310" s="241"/>
      <c r="W310" s="241"/>
      <c r="X310" s="241"/>
      <c r="Y310" s="241"/>
      <c r="Z310" s="241"/>
      <c r="AA310" s="247"/>
      <c r="AT310" s="248" t="s">
        <v>177</v>
      </c>
      <c r="AU310" s="248" t="s">
        <v>118</v>
      </c>
      <c r="AV310" s="11" t="s">
        <v>118</v>
      </c>
      <c r="AW310" s="11" t="s">
        <v>37</v>
      </c>
      <c r="AX310" s="11" t="s">
        <v>38</v>
      </c>
      <c r="AY310" s="248" t="s">
        <v>169</v>
      </c>
    </row>
    <row r="311" s="1" customFormat="1" ht="38.25" customHeight="1">
      <c r="B311" s="47"/>
      <c r="C311" s="220" t="s">
        <v>455</v>
      </c>
      <c r="D311" s="220" t="s">
        <v>170</v>
      </c>
      <c r="E311" s="221" t="s">
        <v>456</v>
      </c>
      <c r="F311" s="222" t="s">
        <v>457</v>
      </c>
      <c r="G311" s="222"/>
      <c r="H311" s="222"/>
      <c r="I311" s="222"/>
      <c r="J311" s="223" t="s">
        <v>184</v>
      </c>
      <c r="K311" s="224">
        <v>23.600000000000001</v>
      </c>
      <c r="L311" s="225">
        <v>0</v>
      </c>
      <c r="M311" s="226"/>
      <c r="N311" s="227">
        <f>ROUND(L311*K311,1)</f>
        <v>0</v>
      </c>
      <c r="O311" s="227"/>
      <c r="P311" s="227"/>
      <c r="Q311" s="227"/>
      <c r="R311" s="49"/>
      <c r="T311" s="228" t="s">
        <v>22</v>
      </c>
      <c r="U311" s="57" t="s">
        <v>45</v>
      </c>
      <c r="V311" s="48"/>
      <c r="W311" s="229">
        <f>V311*K311</f>
        <v>0</v>
      </c>
      <c r="X311" s="229">
        <v>0</v>
      </c>
      <c r="Y311" s="229">
        <f>X311*K311</f>
        <v>0</v>
      </c>
      <c r="Z311" s="229">
        <v>0.042000000000000003</v>
      </c>
      <c r="AA311" s="230">
        <f>Z311*K311</f>
        <v>0.99120000000000008</v>
      </c>
      <c r="AR311" s="23" t="s">
        <v>174</v>
      </c>
      <c r="AT311" s="23" t="s">
        <v>170</v>
      </c>
      <c r="AU311" s="23" t="s">
        <v>118</v>
      </c>
      <c r="AY311" s="23" t="s">
        <v>169</v>
      </c>
      <c r="BE311" s="143">
        <f>IF(U311="základní",N311,0)</f>
        <v>0</v>
      </c>
      <c r="BF311" s="143">
        <f>IF(U311="snížená",N311,0)</f>
        <v>0</v>
      </c>
      <c r="BG311" s="143">
        <f>IF(U311="zákl. přenesená",N311,0)</f>
        <v>0</v>
      </c>
      <c r="BH311" s="143">
        <f>IF(U311="sníž. přenesená",N311,0)</f>
        <v>0</v>
      </c>
      <c r="BI311" s="143">
        <f>IF(U311="nulová",N311,0)</f>
        <v>0</v>
      </c>
      <c r="BJ311" s="23" t="s">
        <v>38</v>
      </c>
      <c r="BK311" s="143">
        <f>ROUND(L311*K311,1)</f>
        <v>0</v>
      </c>
      <c r="BL311" s="23" t="s">
        <v>174</v>
      </c>
      <c r="BM311" s="23" t="s">
        <v>458</v>
      </c>
    </row>
    <row r="312" s="10" customFormat="1" ht="16.5" customHeight="1">
      <c r="B312" s="231"/>
      <c r="C312" s="232"/>
      <c r="D312" s="232"/>
      <c r="E312" s="233" t="s">
        <v>22</v>
      </c>
      <c r="F312" s="234" t="s">
        <v>459</v>
      </c>
      <c r="G312" s="235"/>
      <c r="H312" s="235"/>
      <c r="I312" s="235"/>
      <c r="J312" s="232"/>
      <c r="K312" s="233" t="s">
        <v>22</v>
      </c>
      <c r="L312" s="232"/>
      <c r="M312" s="232"/>
      <c r="N312" s="232"/>
      <c r="O312" s="232"/>
      <c r="P312" s="232"/>
      <c r="Q312" s="232"/>
      <c r="R312" s="236"/>
      <c r="T312" s="237"/>
      <c r="U312" s="232"/>
      <c r="V312" s="232"/>
      <c r="W312" s="232"/>
      <c r="X312" s="232"/>
      <c r="Y312" s="232"/>
      <c r="Z312" s="232"/>
      <c r="AA312" s="238"/>
      <c r="AT312" s="239" t="s">
        <v>177</v>
      </c>
      <c r="AU312" s="239" t="s">
        <v>118</v>
      </c>
      <c r="AV312" s="10" t="s">
        <v>38</v>
      </c>
      <c r="AW312" s="10" t="s">
        <v>37</v>
      </c>
      <c r="AX312" s="10" t="s">
        <v>80</v>
      </c>
      <c r="AY312" s="239" t="s">
        <v>169</v>
      </c>
    </row>
    <row r="313" s="11" customFormat="1" ht="16.5" customHeight="1">
      <c r="B313" s="240"/>
      <c r="C313" s="241"/>
      <c r="D313" s="241"/>
      <c r="E313" s="242" t="s">
        <v>22</v>
      </c>
      <c r="F313" s="243" t="s">
        <v>460</v>
      </c>
      <c r="G313" s="241"/>
      <c r="H313" s="241"/>
      <c r="I313" s="241"/>
      <c r="J313" s="241"/>
      <c r="K313" s="244">
        <v>23.600000000000001</v>
      </c>
      <c r="L313" s="241"/>
      <c r="M313" s="241"/>
      <c r="N313" s="241"/>
      <c r="O313" s="241"/>
      <c r="P313" s="241"/>
      <c r="Q313" s="241"/>
      <c r="R313" s="245"/>
      <c r="T313" s="246"/>
      <c r="U313" s="241"/>
      <c r="V313" s="241"/>
      <c r="W313" s="241"/>
      <c r="X313" s="241"/>
      <c r="Y313" s="241"/>
      <c r="Z313" s="241"/>
      <c r="AA313" s="247"/>
      <c r="AT313" s="248" t="s">
        <v>177</v>
      </c>
      <c r="AU313" s="248" t="s">
        <v>118</v>
      </c>
      <c r="AV313" s="11" t="s">
        <v>118</v>
      </c>
      <c r="AW313" s="11" t="s">
        <v>37</v>
      </c>
      <c r="AX313" s="11" t="s">
        <v>38</v>
      </c>
      <c r="AY313" s="248" t="s">
        <v>169</v>
      </c>
    </row>
    <row r="314" s="1" customFormat="1" ht="16.5" customHeight="1">
      <c r="B314" s="47"/>
      <c r="C314" s="220" t="s">
        <v>461</v>
      </c>
      <c r="D314" s="220" t="s">
        <v>170</v>
      </c>
      <c r="E314" s="221" t="s">
        <v>462</v>
      </c>
      <c r="F314" s="222" t="s">
        <v>463</v>
      </c>
      <c r="G314" s="222"/>
      <c r="H314" s="222"/>
      <c r="I314" s="222"/>
      <c r="J314" s="223" t="s">
        <v>464</v>
      </c>
      <c r="K314" s="224">
        <v>1</v>
      </c>
      <c r="L314" s="225">
        <v>0</v>
      </c>
      <c r="M314" s="226"/>
      <c r="N314" s="227">
        <f>ROUND(L314*K314,1)</f>
        <v>0</v>
      </c>
      <c r="O314" s="227"/>
      <c r="P314" s="227"/>
      <c r="Q314" s="227"/>
      <c r="R314" s="49"/>
      <c r="T314" s="228" t="s">
        <v>22</v>
      </c>
      <c r="U314" s="57" t="s">
        <v>45</v>
      </c>
      <c r="V314" s="48"/>
      <c r="W314" s="229">
        <f>V314*K314</f>
        <v>0</v>
      </c>
      <c r="X314" s="229">
        <v>0</v>
      </c>
      <c r="Y314" s="229">
        <f>X314*K314</f>
        <v>0</v>
      </c>
      <c r="Z314" s="229">
        <v>0.019</v>
      </c>
      <c r="AA314" s="230">
        <f>Z314*K314</f>
        <v>0.019</v>
      </c>
      <c r="AR314" s="23" t="s">
        <v>174</v>
      </c>
      <c r="AT314" s="23" t="s">
        <v>170</v>
      </c>
      <c r="AU314" s="23" t="s">
        <v>118</v>
      </c>
      <c r="AY314" s="23" t="s">
        <v>169</v>
      </c>
      <c r="BE314" s="143">
        <f>IF(U314="základní",N314,0)</f>
        <v>0</v>
      </c>
      <c r="BF314" s="143">
        <f>IF(U314="snížená",N314,0)</f>
        <v>0</v>
      </c>
      <c r="BG314" s="143">
        <f>IF(U314="zákl. přenesená",N314,0)</f>
        <v>0</v>
      </c>
      <c r="BH314" s="143">
        <f>IF(U314="sníž. přenesená",N314,0)</f>
        <v>0</v>
      </c>
      <c r="BI314" s="143">
        <f>IF(U314="nulová",N314,0)</f>
        <v>0</v>
      </c>
      <c r="BJ314" s="23" t="s">
        <v>38</v>
      </c>
      <c r="BK314" s="143">
        <f>ROUND(L314*K314,1)</f>
        <v>0</v>
      </c>
      <c r="BL314" s="23" t="s">
        <v>174</v>
      </c>
      <c r="BM314" s="23" t="s">
        <v>465</v>
      </c>
    </row>
    <row r="315" s="10" customFormat="1" ht="16.5" customHeight="1">
      <c r="B315" s="231"/>
      <c r="C315" s="232"/>
      <c r="D315" s="232"/>
      <c r="E315" s="233" t="s">
        <v>22</v>
      </c>
      <c r="F315" s="234" t="s">
        <v>466</v>
      </c>
      <c r="G315" s="235"/>
      <c r="H315" s="235"/>
      <c r="I315" s="235"/>
      <c r="J315" s="232"/>
      <c r="K315" s="233" t="s">
        <v>22</v>
      </c>
      <c r="L315" s="232"/>
      <c r="M315" s="232"/>
      <c r="N315" s="232"/>
      <c r="O315" s="232"/>
      <c r="P315" s="232"/>
      <c r="Q315" s="232"/>
      <c r="R315" s="236"/>
      <c r="T315" s="237"/>
      <c r="U315" s="232"/>
      <c r="V315" s="232"/>
      <c r="W315" s="232"/>
      <c r="X315" s="232"/>
      <c r="Y315" s="232"/>
      <c r="Z315" s="232"/>
      <c r="AA315" s="238"/>
      <c r="AT315" s="239" t="s">
        <v>177</v>
      </c>
      <c r="AU315" s="239" t="s">
        <v>118</v>
      </c>
      <c r="AV315" s="10" t="s">
        <v>38</v>
      </c>
      <c r="AW315" s="10" t="s">
        <v>37</v>
      </c>
      <c r="AX315" s="10" t="s">
        <v>80</v>
      </c>
      <c r="AY315" s="239" t="s">
        <v>169</v>
      </c>
    </row>
    <row r="316" s="11" customFormat="1" ht="16.5" customHeight="1">
      <c r="B316" s="240"/>
      <c r="C316" s="241"/>
      <c r="D316" s="241"/>
      <c r="E316" s="242" t="s">
        <v>22</v>
      </c>
      <c r="F316" s="243" t="s">
        <v>38</v>
      </c>
      <c r="G316" s="241"/>
      <c r="H316" s="241"/>
      <c r="I316" s="241"/>
      <c r="J316" s="241"/>
      <c r="K316" s="244">
        <v>1</v>
      </c>
      <c r="L316" s="241"/>
      <c r="M316" s="241"/>
      <c r="N316" s="241"/>
      <c r="O316" s="241"/>
      <c r="P316" s="241"/>
      <c r="Q316" s="241"/>
      <c r="R316" s="245"/>
      <c r="T316" s="246"/>
      <c r="U316" s="241"/>
      <c r="V316" s="241"/>
      <c r="W316" s="241"/>
      <c r="X316" s="241"/>
      <c r="Y316" s="241"/>
      <c r="Z316" s="241"/>
      <c r="AA316" s="247"/>
      <c r="AT316" s="248" t="s">
        <v>177</v>
      </c>
      <c r="AU316" s="248" t="s">
        <v>118</v>
      </c>
      <c r="AV316" s="11" t="s">
        <v>118</v>
      </c>
      <c r="AW316" s="11" t="s">
        <v>37</v>
      </c>
      <c r="AX316" s="11" t="s">
        <v>38</v>
      </c>
      <c r="AY316" s="248" t="s">
        <v>169</v>
      </c>
    </row>
    <row r="317" s="1" customFormat="1" ht="25.5" customHeight="1">
      <c r="B317" s="47"/>
      <c r="C317" s="220" t="s">
        <v>467</v>
      </c>
      <c r="D317" s="220" t="s">
        <v>170</v>
      </c>
      <c r="E317" s="221" t="s">
        <v>468</v>
      </c>
      <c r="F317" s="222" t="s">
        <v>469</v>
      </c>
      <c r="G317" s="222"/>
      <c r="H317" s="222"/>
      <c r="I317" s="222"/>
      <c r="J317" s="223" t="s">
        <v>464</v>
      </c>
      <c r="K317" s="224">
        <v>84</v>
      </c>
      <c r="L317" s="225">
        <v>0</v>
      </c>
      <c r="M317" s="226"/>
      <c r="N317" s="227">
        <f>ROUND(L317*K317,1)</f>
        <v>0</v>
      </c>
      <c r="O317" s="227"/>
      <c r="P317" s="227"/>
      <c r="Q317" s="227"/>
      <c r="R317" s="49"/>
      <c r="T317" s="228" t="s">
        <v>22</v>
      </c>
      <c r="U317" s="57" t="s">
        <v>45</v>
      </c>
      <c r="V317" s="48"/>
      <c r="W317" s="229">
        <f>V317*K317</f>
        <v>0</v>
      </c>
      <c r="X317" s="229">
        <v>0</v>
      </c>
      <c r="Y317" s="229">
        <f>X317*K317</f>
        <v>0</v>
      </c>
      <c r="Z317" s="229">
        <v>0</v>
      </c>
      <c r="AA317" s="230">
        <f>Z317*K317</f>
        <v>0</v>
      </c>
      <c r="AR317" s="23" t="s">
        <v>174</v>
      </c>
      <c r="AT317" s="23" t="s">
        <v>170</v>
      </c>
      <c r="AU317" s="23" t="s">
        <v>118</v>
      </c>
      <c r="AY317" s="23" t="s">
        <v>169</v>
      </c>
      <c r="BE317" s="143">
        <f>IF(U317="základní",N317,0)</f>
        <v>0</v>
      </c>
      <c r="BF317" s="143">
        <f>IF(U317="snížená",N317,0)</f>
        <v>0</v>
      </c>
      <c r="BG317" s="143">
        <f>IF(U317="zákl. přenesená",N317,0)</f>
        <v>0</v>
      </c>
      <c r="BH317" s="143">
        <f>IF(U317="sníž. přenesená",N317,0)</f>
        <v>0</v>
      </c>
      <c r="BI317" s="143">
        <f>IF(U317="nulová",N317,0)</f>
        <v>0</v>
      </c>
      <c r="BJ317" s="23" t="s">
        <v>38</v>
      </c>
      <c r="BK317" s="143">
        <f>ROUND(L317*K317,1)</f>
        <v>0</v>
      </c>
      <c r="BL317" s="23" t="s">
        <v>174</v>
      </c>
      <c r="BM317" s="23" t="s">
        <v>470</v>
      </c>
    </row>
    <row r="318" s="11" customFormat="1" ht="16.5" customHeight="1">
      <c r="B318" s="240"/>
      <c r="C318" s="241"/>
      <c r="D318" s="241"/>
      <c r="E318" s="242" t="s">
        <v>22</v>
      </c>
      <c r="F318" s="259" t="s">
        <v>471</v>
      </c>
      <c r="G318" s="260"/>
      <c r="H318" s="260"/>
      <c r="I318" s="260"/>
      <c r="J318" s="241"/>
      <c r="K318" s="244">
        <v>84</v>
      </c>
      <c r="L318" s="241"/>
      <c r="M318" s="241"/>
      <c r="N318" s="241"/>
      <c r="O318" s="241"/>
      <c r="P318" s="241"/>
      <c r="Q318" s="241"/>
      <c r="R318" s="245"/>
      <c r="T318" s="246"/>
      <c r="U318" s="241"/>
      <c r="V318" s="241"/>
      <c r="W318" s="241"/>
      <c r="X318" s="241"/>
      <c r="Y318" s="241"/>
      <c r="Z318" s="241"/>
      <c r="AA318" s="247"/>
      <c r="AT318" s="248" t="s">
        <v>177</v>
      </c>
      <c r="AU318" s="248" t="s">
        <v>118</v>
      </c>
      <c r="AV318" s="11" t="s">
        <v>118</v>
      </c>
      <c r="AW318" s="11" t="s">
        <v>37</v>
      </c>
      <c r="AX318" s="11" t="s">
        <v>38</v>
      </c>
      <c r="AY318" s="248" t="s">
        <v>169</v>
      </c>
    </row>
    <row r="319" s="1" customFormat="1" ht="16.5" customHeight="1">
      <c r="B319" s="47"/>
      <c r="C319" s="261" t="s">
        <v>472</v>
      </c>
      <c r="D319" s="261" t="s">
        <v>248</v>
      </c>
      <c r="E319" s="262" t="s">
        <v>473</v>
      </c>
      <c r="F319" s="263" t="s">
        <v>474</v>
      </c>
      <c r="G319" s="263"/>
      <c r="H319" s="263"/>
      <c r="I319" s="263"/>
      <c r="J319" s="264" t="s">
        <v>464</v>
      </c>
      <c r="K319" s="265">
        <v>84</v>
      </c>
      <c r="L319" s="266">
        <v>0</v>
      </c>
      <c r="M319" s="267"/>
      <c r="N319" s="268">
        <f>ROUND(L319*K319,1)</f>
        <v>0</v>
      </c>
      <c r="O319" s="227"/>
      <c r="P319" s="227"/>
      <c r="Q319" s="227"/>
      <c r="R319" s="49"/>
      <c r="T319" s="228" t="s">
        <v>22</v>
      </c>
      <c r="U319" s="57" t="s">
        <v>45</v>
      </c>
      <c r="V319" s="48"/>
      <c r="W319" s="229">
        <f>V319*K319</f>
        <v>0</v>
      </c>
      <c r="X319" s="229">
        <v>0.021999999999999999</v>
      </c>
      <c r="Y319" s="229">
        <f>X319*K319</f>
        <v>1.8479999999999999</v>
      </c>
      <c r="Z319" s="229">
        <v>0</v>
      </c>
      <c r="AA319" s="230">
        <f>Z319*K319</f>
        <v>0</v>
      </c>
      <c r="AR319" s="23" t="s">
        <v>208</v>
      </c>
      <c r="AT319" s="23" t="s">
        <v>248</v>
      </c>
      <c r="AU319" s="23" t="s">
        <v>118</v>
      </c>
      <c r="AY319" s="23" t="s">
        <v>169</v>
      </c>
      <c r="BE319" s="143">
        <f>IF(U319="základní",N319,0)</f>
        <v>0</v>
      </c>
      <c r="BF319" s="143">
        <f>IF(U319="snížená",N319,0)</f>
        <v>0</v>
      </c>
      <c r="BG319" s="143">
        <f>IF(U319="zákl. přenesená",N319,0)</f>
        <v>0</v>
      </c>
      <c r="BH319" s="143">
        <f>IF(U319="sníž. přenesená",N319,0)</f>
        <v>0</v>
      </c>
      <c r="BI319" s="143">
        <f>IF(U319="nulová",N319,0)</f>
        <v>0</v>
      </c>
      <c r="BJ319" s="23" t="s">
        <v>38</v>
      </c>
      <c r="BK319" s="143">
        <f>ROUND(L319*K319,1)</f>
        <v>0</v>
      </c>
      <c r="BL319" s="23" t="s">
        <v>174</v>
      </c>
      <c r="BM319" s="23" t="s">
        <v>475</v>
      </c>
    </row>
    <row r="320" s="9" customFormat="1" ht="29.88" customHeight="1">
      <c r="B320" s="206"/>
      <c r="C320" s="207"/>
      <c r="D320" s="217" t="s">
        <v>136</v>
      </c>
      <c r="E320" s="217"/>
      <c r="F320" s="217"/>
      <c r="G320" s="217"/>
      <c r="H320" s="217"/>
      <c r="I320" s="217"/>
      <c r="J320" s="217"/>
      <c r="K320" s="217"/>
      <c r="L320" s="217"/>
      <c r="M320" s="217"/>
      <c r="N320" s="269">
        <f>BK320</f>
        <v>0</v>
      </c>
      <c r="O320" s="270"/>
      <c r="P320" s="270"/>
      <c r="Q320" s="270"/>
      <c r="R320" s="210"/>
      <c r="T320" s="211"/>
      <c r="U320" s="207"/>
      <c r="V320" s="207"/>
      <c r="W320" s="212">
        <f>SUM(W321:W322)</f>
        <v>0</v>
      </c>
      <c r="X320" s="207"/>
      <c r="Y320" s="212">
        <f>SUM(Y321:Y322)</f>
        <v>0</v>
      </c>
      <c r="Z320" s="207"/>
      <c r="AA320" s="213">
        <f>SUM(AA321:AA322)</f>
        <v>0</v>
      </c>
      <c r="AR320" s="214" t="s">
        <v>38</v>
      </c>
      <c r="AT320" s="215" t="s">
        <v>79</v>
      </c>
      <c r="AU320" s="215" t="s">
        <v>38</v>
      </c>
      <c r="AY320" s="214" t="s">
        <v>169</v>
      </c>
      <c r="BK320" s="216">
        <f>SUM(BK321:BK322)</f>
        <v>0</v>
      </c>
    </row>
    <row r="321" s="1" customFormat="1" ht="38.25" customHeight="1">
      <c r="B321" s="47"/>
      <c r="C321" s="220" t="s">
        <v>476</v>
      </c>
      <c r="D321" s="220" t="s">
        <v>170</v>
      </c>
      <c r="E321" s="221" t="s">
        <v>477</v>
      </c>
      <c r="F321" s="222" t="s">
        <v>478</v>
      </c>
      <c r="G321" s="222"/>
      <c r="H321" s="222"/>
      <c r="I321" s="222"/>
      <c r="J321" s="223" t="s">
        <v>205</v>
      </c>
      <c r="K321" s="224">
        <v>1.232</v>
      </c>
      <c r="L321" s="225">
        <v>0</v>
      </c>
      <c r="M321" s="226"/>
      <c r="N321" s="227">
        <f>ROUND(L321*K321,1)</f>
        <v>0</v>
      </c>
      <c r="O321" s="227"/>
      <c r="P321" s="227"/>
      <c r="Q321" s="227"/>
      <c r="R321" s="49"/>
      <c r="T321" s="228" t="s">
        <v>22</v>
      </c>
      <c r="U321" s="57" t="s">
        <v>45</v>
      </c>
      <c r="V321" s="48"/>
      <c r="W321" s="229">
        <f>V321*K321</f>
        <v>0</v>
      </c>
      <c r="X321" s="229">
        <v>0</v>
      </c>
      <c r="Y321" s="229">
        <f>X321*K321</f>
        <v>0</v>
      </c>
      <c r="Z321" s="229">
        <v>0</v>
      </c>
      <c r="AA321" s="230">
        <f>Z321*K321</f>
        <v>0</v>
      </c>
      <c r="AR321" s="23" t="s">
        <v>174</v>
      </c>
      <c r="AT321" s="23" t="s">
        <v>170</v>
      </c>
      <c r="AU321" s="23" t="s">
        <v>118</v>
      </c>
      <c r="AY321" s="23" t="s">
        <v>169</v>
      </c>
      <c r="BE321" s="143">
        <f>IF(U321="základní",N321,0)</f>
        <v>0</v>
      </c>
      <c r="BF321" s="143">
        <f>IF(U321="snížená",N321,0)</f>
        <v>0</v>
      </c>
      <c r="BG321" s="143">
        <f>IF(U321="zákl. přenesená",N321,0)</f>
        <v>0</v>
      </c>
      <c r="BH321" s="143">
        <f>IF(U321="sníž. přenesená",N321,0)</f>
        <v>0</v>
      </c>
      <c r="BI321" s="143">
        <f>IF(U321="nulová",N321,0)</f>
        <v>0</v>
      </c>
      <c r="BJ321" s="23" t="s">
        <v>38</v>
      </c>
      <c r="BK321" s="143">
        <f>ROUND(L321*K321,1)</f>
        <v>0</v>
      </c>
      <c r="BL321" s="23" t="s">
        <v>174</v>
      </c>
      <c r="BM321" s="23" t="s">
        <v>479</v>
      </c>
    </row>
    <row r="322" s="1" customFormat="1" ht="38.25" customHeight="1">
      <c r="B322" s="47"/>
      <c r="C322" s="220" t="s">
        <v>480</v>
      </c>
      <c r="D322" s="220" t="s">
        <v>170</v>
      </c>
      <c r="E322" s="221" t="s">
        <v>481</v>
      </c>
      <c r="F322" s="222" t="s">
        <v>482</v>
      </c>
      <c r="G322" s="222"/>
      <c r="H322" s="222"/>
      <c r="I322" s="222"/>
      <c r="J322" s="223" t="s">
        <v>205</v>
      </c>
      <c r="K322" s="224">
        <v>822.01599999999996</v>
      </c>
      <c r="L322" s="225">
        <v>0</v>
      </c>
      <c r="M322" s="226"/>
      <c r="N322" s="227">
        <f>ROUND(L322*K322,1)</f>
        <v>0</v>
      </c>
      <c r="O322" s="227"/>
      <c r="P322" s="227"/>
      <c r="Q322" s="227"/>
      <c r="R322" s="49"/>
      <c r="T322" s="228" t="s">
        <v>22</v>
      </c>
      <c r="U322" s="57" t="s">
        <v>45</v>
      </c>
      <c r="V322" s="48"/>
      <c r="W322" s="229">
        <f>V322*K322</f>
        <v>0</v>
      </c>
      <c r="X322" s="229">
        <v>0</v>
      </c>
      <c r="Y322" s="229">
        <f>X322*K322</f>
        <v>0</v>
      </c>
      <c r="Z322" s="229">
        <v>0</v>
      </c>
      <c r="AA322" s="230">
        <f>Z322*K322</f>
        <v>0</v>
      </c>
      <c r="AR322" s="23" t="s">
        <v>174</v>
      </c>
      <c r="AT322" s="23" t="s">
        <v>170</v>
      </c>
      <c r="AU322" s="23" t="s">
        <v>118</v>
      </c>
      <c r="AY322" s="23" t="s">
        <v>169</v>
      </c>
      <c r="BE322" s="143">
        <f>IF(U322="základní",N322,0)</f>
        <v>0</v>
      </c>
      <c r="BF322" s="143">
        <f>IF(U322="snížená",N322,0)</f>
        <v>0</v>
      </c>
      <c r="BG322" s="143">
        <f>IF(U322="zákl. přenesená",N322,0)</f>
        <v>0</v>
      </c>
      <c r="BH322" s="143">
        <f>IF(U322="sníž. přenesená",N322,0)</f>
        <v>0</v>
      </c>
      <c r="BI322" s="143">
        <f>IF(U322="nulová",N322,0)</f>
        <v>0</v>
      </c>
      <c r="BJ322" s="23" t="s">
        <v>38</v>
      </c>
      <c r="BK322" s="143">
        <f>ROUND(L322*K322,1)</f>
        <v>0</v>
      </c>
      <c r="BL322" s="23" t="s">
        <v>174</v>
      </c>
      <c r="BM322" s="23" t="s">
        <v>483</v>
      </c>
    </row>
    <row r="323" s="9" customFormat="1" ht="29.88" customHeight="1">
      <c r="B323" s="206"/>
      <c r="C323" s="207"/>
      <c r="D323" s="217" t="s">
        <v>137</v>
      </c>
      <c r="E323" s="217"/>
      <c r="F323" s="217"/>
      <c r="G323" s="217"/>
      <c r="H323" s="217"/>
      <c r="I323" s="217"/>
      <c r="J323" s="217"/>
      <c r="K323" s="217"/>
      <c r="L323" s="217"/>
      <c r="M323" s="217"/>
      <c r="N323" s="269">
        <f>BK323</f>
        <v>0</v>
      </c>
      <c r="O323" s="270"/>
      <c r="P323" s="270"/>
      <c r="Q323" s="270"/>
      <c r="R323" s="210"/>
      <c r="T323" s="211"/>
      <c r="U323" s="207"/>
      <c r="V323" s="207"/>
      <c r="W323" s="212">
        <f>W324</f>
        <v>0</v>
      </c>
      <c r="X323" s="207"/>
      <c r="Y323" s="212">
        <f>Y324</f>
        <v>0</v>
      </c>
      <c r="Z323" s="207"/>
      <c r="AA323" s="213">
        <f>AA324</f>
        <v>0</v>
      </c>
      <c r="AR323" s="214" t="s">
        <v>38</v>
      </c>
      <c r="AT323" s="215" t="s">
        <v>79</v>
      </c>
      <c r="AU323" s="215" t="s">
        <v>38</v>
      </c>
      <c r="AY323" s="214" t="s">
        <v>169</v>
      </c>
      <c r="BK323" s="216">
        <f>BK324</f>
        <v>0</v>
      </c>
    </row>
    <row r="324" s="1" customFormat="1" ht="25.5" customHeight="1">
      <c r="B324" s="47"/>
      <c r="C324" s="220" t="s">
        <v>484</v>
      </c>
      <c r="D324" s="220" t="s">
        <v>170</v>
      </c>
      <c r="E324" s="221" t="s">
        <v>485</v>
      </c>
      <c r="F324" s="222" t="s">
        <v>486</v>
      </c>
      <c r="G324" s="222"/>
      <c r="H324" s="222"/>
      <c r="I324" s="222"/>
      <c r="J324" s="223" t="s">
        <v>205</v>
      </c>
      <c r="K324" s="224">
        <v>1222.9010000000001</v>
      </c>
      <c r="L324" s="225">
        <v>0</v>
      </c>
      <c r="M324" s="226"/>
      <c r="N324" s="227">
        <f>ROUND(L324*K324,1)</f>
        <v>0</v>
      </c>
      <c r="O324" s="227"/>
      <c r="P324" s="227"/>
      <c r="Q324" s="227"/>
      <c r="R324" s="49"/>
      <c r="T324" s="228" t="s">
        <v>22</v>
      </c>
      <c r="U324" s="57" t="s">
        <v>45</v>
      </c>
      <c r="V324" s="48"/>
      <c r="W324" s="229">
        <f>V324*K324</f>
        <v>0</v>
      </c>
      <c r="X324" s="229">
        <v>0</v>
      </c>
      <c r="Y324" s="229">
        <f>X324*K324</f>
        <v>0</v>
      </c>
      <c r="Z324" s="229">
        <v>0</v>
      </c>
      <c r="AA324" s="230">
        <f>Z324*K324</f>
        <v>0</v>
      </c>
      <c r="AR324" s="23" t="s">
        <v>174</v>
      </c>
      <c r="AT324" s="23" t="s">
        <v>170</v>
      </c>
      <c r="AU324" s="23" t="s">
        <v>118</v>
      </c>
      <c r="AY324" s="23" t="s">
        <v>169</v>
      </c>
      <c r="BE324" s="143">
        <f>IF(U324="základní",N324,0)</f>
        <v>0</v>
      </c>
      <c r="BF324" s="143">
        <f>IF(U324="snížená",N324,0)</f>
        <v>0</v>
      </c>
      <c r="BG324" s="143">
        <f>IF(U324="zákl. přenesená",N324,0)</f>
        <v>0</v>
      </c>
      <c r="BH324" s="143">
        <f>IF(U324="sníž. přenesená",N324,0)</f>
        <v>0</v>
      </c>
      <c r="BI324" s="143">
        <f>IF(U324="nulová",N324,0)</f>
        <v>0</v>
      </c>
      <c r="BJ324" s="23" t="s">
        <v>38</v>
      </c>
      <c r="BK324" s="143">
        <f>ROUND(L324*K324,1)</f>
        <v>0</v>
      </c>
      <c r="BL324" s="23" t="s">
        <v>174</v>
      </c>
      <c r="BM324" s="23" t="s">
        <v>487</v>
      </c>
    </row>
    <row r="325" s="9" customFormat="1" ht="37.44" customHeight="1">
      <c r="B325" s="206"/>
      <c r="C325" s="207"/>
      <c r="D325" s="208" t="s">
        <v>138</v>
      </c>
      <c r="E325" s="208"/>
      <c r="F325" s="208"/>
      <c r="G325" s="208"/>
      <c r="H325" s="208"/>
      <c r="I325" s="208"/>
      <c r="J325" s="208"/>
      <c r="K325" s="208"/>
      <c r="L325" s="208"/>
      <c r="M325" s="208"/>
      <c r="N325" s="271">
        <f>BK325</f>
        <v>0</v>
      </c>
      <c r="O325" s="272"/>
      <c r="P325" s="272"/>
      <c r="Q325" s="272"/>
      <c r="R325" s="210"/>
      <c r="T325" s="211"/>
      <c r="U325" s="207"/>
      <c r="V325" s="207"/>
      <c r="W325" s="212">
        <f>W326+W340+W369+W406+W418+W439+W445</f>
        <v>0</v>
      </c>
      <c r="X325" s="207"/>
      <c r="Y325" s="212">
        <f>Y326+Y340+Y369+Y406+Y418+Y439+Y445</f>
        <v>7.5715921073999999</v>
      </c>
      <c r="Z325" s="207"/>
      <c r="AA325" s="213">
        <f>AA326+AA340+AA369+AA406+AA418+AA439+AA445</f>
        <v>47.473106999999992</v>
      </c>
      <c r="AR325" s="214" t="s">
        <v>118</v>
      </c>
      <c r="AT325" s="215" t="s">
        <v>79</v>
      </c>
      <c r="AU325" s="215" t="s">
        <v>80</v>
      </c>
      <c r="AY325" s="214" t="s">
        <v>169</v>
      </c>
      <c r="BK325" s="216">
        <f>BK326+BK340+BK369+BK406+BK418+BK439+BK445</f>
        <v>0</v>
      </c>
    </row>
    <row r="326" s="9" customFormat="1" ht="19.92" customHeight="1">
      <c r="B326" s="206"/>
      <c r="C326" s="207"/>
      <c r="D326" s="217" t="s">
        <v>139</v>
      </c>
      <c r="E326" s="217"/>
      <c r="F326" s="217"/>
      <c r="G326" s="217"/>
      <c r="H326" s="217"/>
      <c r="I326" s="217"/>
      <c r="J326" s="217"/>
      <c r="K326" s="217"/>
      <c r="L326" s="217"/>
      <c r="M326" s="217"/>
      <c r="N326" s="218">
        <f>BK326</f>
        <v>0</v>
      </c>
      <c r="O326" s="219"/>
      <c r="P326" s="219"/>
      <c r="Q326" s="219"/>
      <c r="R326" s="210"/>
      <c r="T326" s="211"/>
      <c r="U326" s="207"/>
      <c r="V326" s="207"/>
      <c r="W326" s="212">
        <f>SUM(W327:W339)</f>
        <v>0</v>
      </c>
      <c r="X326" s="207"/>
      <c r="Y326" s="212">
        <f>SUM(Y327:Y339)</f>
        <v>0</v>
      </c>
      <c r="Z326" s="207"/>
      <c r="AA326" s="213">
        <f>SUM(AA327:AA339)</f>
        <v>0</v>
      </c>
      <c r="AR326" s="214" t="s">
        <v>118</v>
      </c>
      <c r="AT326" s="215" t="s">
        <v>79</v>
      </c>
      <c r="AU326" s="215" t="s">
        <v>38</v>
      </c>
      <c r="AY326" s="214" t="s">
        <v>169</v>
      </c>
      <c r="BK326" s="216">
        <f>SUM(BK327:BK339)</f>
        <v>0</v>
      </c>
    </row>
    <row r="327" s="1" customFormat="1" ht="16.5" customHeight="1">
      <c r="B327" s="47"/>
      <c r="C327" s="220" t="s">
        <v>488</v>
      </c>
      <c r="D327" s="220" t="s">
        <v>170</v>
      </c>
      <c r="E327" s="221" t="s">
        <v>489</v>
      </c>
      <c r="F327" s="222" t="s">
        <v>490</v>
      </c>
      <c r="G327" s="222"/>
      <c r="H327" s="222"/>
      <c r="I327" s="222"/>
      <c r="J327" s="223" t="s">
        <v>184</v>
      </c>
      <c r="K327" s="224">
        <v>254.52799999999999</v>
      </c>
      <c r="L327" s="225">
        <v>0</v>
      </c>
      <c r="M327" s="226"/>
      <c r="N327" s="227">
        <f>ROUND(L327*K327,1)</f>
        <v>0</v>
      </c>
      <c r="O327" s="227"/>
      <c r="P327" s="227"/>
      <c r="Q327" s="227"/>
      <c r="R327" s="49"/>
      <c r="T327" s="228" t="s">
        <v>22</v>
      </c>
      <c r="U327" s="57" t="s">
        <v>45</v>
      </c>
      <c r="V327" s="48"/>
      <c r="W327" s="229">
        <f>V327*K327</f>
        <v>0</v>
      </c>
      <c r="X327" s="229">
        <v>0</v>
      </c>
      <c r="Y327" s="229">
        <f>X327*K327</f>
        <v>0</v>
      </c>
      <c r="Z327" s="229">
        <v>0</v>
      </c>
      <c r="AA327" s="230">
        <f>Z327*K327</f>
        <v>0</v>
      </c>
      <c r="AR327" s="23" t="s">
        <v>262</v>
      </c>
      <c r="AT327" s="23" t="s">
        <v>170</v>
      </c>
      <c r="AU327" s="23" t="s">
        <v>118</v>
      </c>
      <c r="AY327" s="23" t="s">
        <v>169</v>
      </c>
      <c r="BE327" s="143">
        <f>IF(U327="základní",N327,0)</f>
        <v>0</v>
      </c>
      <c r="BF327" s="143">
        <f>IF(U327="snížená",N327,0)</f>
        <v>0</v>
      </c>
      <c r="BG327" s="143">
        <f>IF(U327="zákl. přenesená",N327,0)</f>
        <v>0</v>
      </c>
      <c r="BH327" s="143">
        <f>IF(U327="sníž. přenesená",N327,0)</f>
        <v>0</v>
      </c>
      <c r="BI327" s="143">
        <f>IF(U327="nulová",N327,0)</f>
        <v>0</v>
      </c>
      <c r="BJ327" s="23" t="s">
        <v>38</v>
      </c>
      <c r="BK327" s="143">
        <f>ROUND(L327*K327,1)</f>
        <v>0</v>
      </c>
      <c r="BL327" s="23" t="s">
        <v>262</v>
      </c>
      <c r="BM327" s="23" t="s">
        <v>491</v>
      </c>
    </row>
    <row r="328" s="11" customFormat="1" ht="16.5" customHeight="1">
      <c r="B328" s="240"/>
      <c r="C328" s="241"/>
      <c r="D328" s="241"/>
      <c r="E328" s="242" t="s">
        <v>22</v>
      </c>
      <c r="F328" s="259" t="s">
        <v>492</v>
      </c>
      <c r="G328" s="260"/>
      <c r="H328" s="260"/>
      <c r="I328" s="260"/>
      <c r="J328" s="241"/>
      <c r="K328" s="244">
        <v>132.59999999999999</v>
      </c>
      <c r="L328" s="241"/>
      <c r="M328" s="241"/>
      <c r="N328" s="241"/>
      <c r="O328" s="241"/>
      <c r="P328" s="241"/>
      <c r="Q328" s="241"/>
      <c r="R328" s="245"/>
      <c r="T328" s="246"/>
      <c r="U328" s="241"/>
      <c r="V328" s="241"/>
      <c r="W328" s="241"/>
      <c r="X328" s="241"/>
      <c r="Y328" s="241"/>
      <c r="Z328" s="241"/>
      <c r="AA328" s="247"/>
      <c r="AT328" s="248" t="s">
        <v>177</v>
      </c>
      <c r="AU328" s="248" t="s">
        <v>118</v>
      </c>
      <c r="AV328" s="11" t="s">
        <v>118</v>
      </c>
      <c r="AW328" s="11" t="s">
        <v>37</v>
      </c>
      <c r="AX328" s="11" t="s">
        <v>80</v>
      </c>
      <c r="AY328" s="248" t="s">
        <v>169</v>
      </c>
    </row>
    <row r="329" s="11" customFormat="1" ht="16.5" customHeight="1">
      <c r="B329" s="240"/>
      <c r="C329" s="241"/>
      <c r="D329" s="241"/>
      <c r="E329" s="242" t="s">
        <v>22</v>
      </c>
      <c r="F329" s="243" t="s">
        <v>493</v>
      </c>
      <c r="G329" s="241"/>
      <c r="H329" s="241"/>
      <c r="I329" s="241"/>
      <c r="J329" s="241"/>
      <c r="K329" s="244">
        <v>84.927999999999997</v>
      </c>
      <c r="L329" s="241"/>
      <c r="M329" s="241"/>
      <c r="N329" s="241"/>
      <c r="O329" s="241"/>
      <c r="P329" s="241"/>
      <c r="Q329" s="241"/>
      <c r="R329" s="245"/>
      <c r="T329" s="246"/>
      <c r="U329" s="241"/>
      <c r="V329" s="241"/>
      <c r="W329" s="241"/>
      <c r="X329" s="241"/>
      <c r="Y329" s="241"/>
      <c r="Z329" s="241"/>
      <c r="AA329" s="247"/>
      <c r="AT329" s="248" t="s">
        <v>177</v>
      </c>
      <c r="AU329" s="248" t="s">
        <v>118</v>
      </c>
      <c r="AV329" s="11" t="s">
        <v>118</v>
      </c>
      <c r="AW329" s="11" t="s">
        <v>37</v>
      </c>
      <c r="AX329" s="11" t="s">
        <v>80</v>
      </c>
      <c r="AY329" s="248" t="s">
        <v>169</v>
      </c>
    </row>
    <row r="330" s="11" customFormat="1" ht="16.5" customHeight="1">
      <c r="B330" s="240"/>
      <c r="C330" s="241"/>
      <c r="D330" s="241"/>
      <c r="E330" s="242" t="s">
        <v>22</v>
      </c>
      <c r="F330" s="243" t="s">
        <v>494</v>
      </c>
      <c r="G330" s="241"/>
      <c r="H330" s="241"/>
      <c r="I330" s="241"/>
      <c r="J330" s="241"/>
      <c r="K330" s="244">
        <v>15</v>
      </c>
      <c r="L330" s="241"/>
      <c r="M330" s="241"/>
      <c r="N330" s="241"/>
      <c r="O330" s="241"/>
      <c r="P330" s="241"/>
      <c r="Q330" s="241"/>
      <c r="R330" s="245"/>
      <c r="T330" s="246"/>
      <c r="U330" s="241"/>
      <c r="V330" s="241"/>
      <c r="W330" s="241"/>
      <c r="X330" s="241"/>
      <c r="Y330" s="241"/>
      <c r="Z330" s="241"/>
      <c r="AA330" s="247"/>
      <c r="AT330" s="248" t="s">
        <v>177</v>
      </c>
      <c r="AU330" s="248" t="s">
        <v>118</v>
      </c>
      <c r="AV330" s="11" t="s">
        <v>118</v>
      </c>
      <c r="AW330" s="11" t="s">
        <v>37</v>
      </c>
      <c r="AX330" s="11" t="s">
        <v>80</v>
      </c>
      <c r="AY330" s="248" t="s">
        <v>169</v>
      </c>
    </row>
    <row r="331" s="11" customFormat="1" ht="16.5" customHeight="1">
      <c r="B331" s="240"/>
      <c r="C331" s="241"/>
      <c r="D331" s="241"/>
      <c r="E331" s="242" t="s">
        <v>22</v>
      </c>
      <c r="F331" s="243" t="s">
        <v>495</v>
      </c>
      <c r="G331" s="241"/>
      <c r="H331" s="241"/>
      <c r="I331" s="241"/>
      <c r="J331" s="241"/>
      <c r="K331" s="244">
        <v>22</v>
      </c>
      <c r="L331" s="241"/>
      <c r="M331" s="241"/>
      <c r="N331" s="241"/>
      <c r="O331" s="241"/>
      <c r="P331" s="241"/>
      <c r="Q331" s="241"/>
      <c r="R331" s="245"/>
      <c r="T331" s="246"/>
      <c r="U331" s="241"/>
      <c r="V331" s="241"/>
      <c r="W331" s="241"/>
      <c r="X331" s="241"/>
      <c r="Y331" s="241"/>
      <c r="Z331" s="241"/>
      <c r="AA331" s="247"/>
      <c r="AT331" s="248" t="s">
        <v>177</v>
      </c>
      <c r="AU331" s="248" t="s">
        <v>118</v>
      </c>
      <c r="AV331" s="11" t="s">
        <v>118</v>
      </c>
      <c r="AW331" s="11" t="s">
        <v>37</v>
      </c>
      <c r="AX331" s="11" t="s">
        <v>80</v>
      </c>
      <c r="AY331" s="248" t="s">
        <v>169</v>
      </c>
    </row>
    <row r="332" s="12" customFormat="1" ht="16.5" customHeight="1">
      <c r="B332" s="250"/>
      <c r="C332" s="251"/>
      <c r="D332" s="251"/>
      <c r="E332" s="252" t="s">
        <v>22</v>
      </c>
      <c r="F332" s="253" t="s">
        <v>181</v>
      </c>
      <c r="G332" s="251"/>
      <c r="H332" s="251"/>
      <c r="I332" s="251"/>
      <c r="J332" s="251"/>
      <c r="K332" s="254">
        <v>254.52799999999999</v>
      </c>
      <c r="L332" s="251"/>
      <c r="M332" s="251"/>
      <c r="N332" s="251"/>
      <c r="O332" s="251"/>
      <c r="P332" s="251"/>
      <c r="Q332" s="251"/>
      <c r="R332" s="255"/>
      <c r="T332" s="256"/>
      <c r="U332" s="251"/>
      <c r="V332" s="251"/>
      <c r="W332" s="251"/>
      <c r="X332" s="251"/>
      <c r="Y332" s="251"/>
      <c r="Z332" s="251"/>
      <c r="AA332" s="257"/>
      <c r="AT332" s="258" t="s">
        <v>177</v>
      </c>
      <c r="AU332" s="258" t="s">
        <v>118</v>
      </c>
      <c r="AV332" s="12" t="s">
        <v>174</v>
      </c>
      <c r="AW332" s="12" t="s">
        <v>37</v>
      </c>
      <c r="AX332" s="12" t="s">
        <v>38</v>
      </c>
      <c r="AY332" s="258" t="s">
        <v>169</v>
      </c>
    </row>
    <row r="333" s="1" customFormat="1" ht="16.5" customHeight="1">
      <c r="B333" s="47"/>
      <c r="C333" s="220" t="s">
        <v>496</v>
      </c>
      <c r="D333" s="220" t="s">
        <v>170</v>
      </c>
      <c r="E333" s="221" t="s">
        <v>497</v>
      </c>
      <c r="F333" s="222" t="s">
        <v>498</v>
      </c>
      <c r="G333" s="222"/>
      <c r="H333" s="222"/>
      <c r="I333" s="222"/>
      <c r="J333" s="223" t="s">
        <v>184</v>
      </c>
      <c r="K333" s="224">
        <v>115.66</v>
      </c>
      <c r="L333" s="225">
        <v>0</v>
      </c>
      <c r="M333" s="226"/>
      <c r="N333" s="227">
        <f>ROUND(L333*K333,1)</f>
        <v>0</v>
      </c>
      <c r="O333" s="227"/>
      <c r="P333" s="227"/>
      <c r="Q333" s="227"/>
      <c r="R333" s="49"/>
      <c r="T333" s="228" t="s">
        <v>22</v>
      </c>
      <c r="U333" s="57" t="s">
        <v>45</v>
      </c>
      <c r="V333" s="48"/>
      <c r="W333" s="229">
        <f>V333*K333</f>
        <v>0</v>
      </c>
      <c r="X333" s="229">
        <v>0</v>
      </c>
      <c r="Y333" s="229">
        <f>X333*K333</f>
        <v>0</v>
      </c>
      <c r="Z333" s="229">
        <v>0</v>
      </c>
      <c r="AA333" s="230">
        <f>Z333*K333</f>
        <v>0</v>
      </c>
      <c r="AR333" s="23" t="s">
        <v>262</v>
      </c>
      <c r="AT333" s="23" t="s">
        <v>170</v>
      </c>
      <c r="AU333" s="23" t="s">
        <v>118</v>
      </c>
      <c r="AY333" s="23" t="s">
        <v>169</v>
      </c>
      <c r="BE333" s="143">
        <f>IF(U333="základní",N333,0)</f>
        <v>0</v>
      </c>
      <c r="BF333" s="143">
        <f>IF(U333="snížená",N333,0)</f>
        <v>0</v>
      </c>
      <c r="BG333" s="143">
        <f>IF(U333="zákl. přenesená",N333,0)</f>
        <v>0</v>
      </c>
      <c r="BH333" s="143">
        <f>IF(U333="sníž. přenesená",N333,0)</f>
        <v>0</v>
      </c>
      <c r="BI333" s="143">
        <f>IF(U333="nulová",N333,0)</f>
        <v>0</v>
      </c>
      <c r="BJ333" s="23" t="s">
        <v>38</v>
      </c>
      <c r="BK333" s="143">
        <f>ROUND(L333*K333,1)</f>
        <v>0</v>
      </c>
      <c r="BL333" s="23" t="s">
        <v>262</v>
      </c>
      <c r="BM333" s="23" t="s">
        <v>499</v>
      </c>
    </row>
    <row r="334" s="11" customFormat="1" ht="16.5" customHeight="1">
      <c r="B334" s="240"/>
      <c r="C334" s="241"/>
      <c r="D334" s="241"/>
      <c r="E334" s="242" t="s">
        <v>22</v>
      </c>
      <c r="F334" s="259" t="s">
        <v>500</v>
      </c>
      <c r="G334" s="260"/>
      <c r="H334" s="260"/>
      <c r="I334" s="260"/>
      <c r="J334" s="241"/>
      <c r="K334" s="244">
        <v>44.200000000000003</v>
      </c>
      <c r="L334" s="241"/>
      <c r="M334" s="241"/>
      <c r="N334" s="241"/>
      <c r="O334" s="241"/>
      <c r="P334" s="241"/>
      <c r="Q334" s="241"/>
      <c r="R334" s="245"/>
      <c r="T334" s="246"/>
      <c r="U334" s="241"/>
      <c r="V334" s="241"/>
      <c r="W334" s="241"/>
      <c r="X334" s="241"/>
      <c r="Y334" s="241"/>
      <c r="Z334" s="241"/>
      <c r="AA334" s="247"/>
      <c r="AT334" s="248" t="s">
        <v>177</v>
      </c>
      <c r="AU334" s="248" t="s">
        <v>118</v>
      </c>
      <c r="AV334" s="11" t="s">
        <v>118</v>
      </c>
      <c r="AW334" s="11" t="s">
        <v>37</v>
      </c>
      <c r="AX334" s="11" t="s">
        <v>80</v>
      </c>
      <c r="AY334" s="248" t="s">
        <v>169</v>
      </c>
    </row>
    <row r="335" s="11" customFormat="1" ht="16.5" customHeight="1">
      <c r="B335" s="240"/>
      <c r="C335" s="241"/>
      <c r="D335" s="241"/>
      <c r="E335" s="242" t="s">
        <v>22</v>
      </c>
      <c r="F335" s="243" t="s">
        <v>501</v>
      </c>
      <c r="G335" s="241"/>
      <c r="H335" s="241"/>
      <c r="I335" s="241"/>
      <c r="J335" s="241"/>
      <c r="K335" s="244">
        <v>29.280000000000001</v>
      </c>
      <c r="L335" s="241"/>
      <c r="M335" s="241"/>
      <c r="N335" s="241"/>
      <c r="O335" s="241"/>
      <c r="P335" s="241"/>
      <c r="Q335" s="241"/>
      <c r="R335" s="245"/>
      <c r="T335" s="246"/>
      <c r="U335" s="241"/>
      <c r="V335" s="241"/>
      <c r="W335" s="241"/>
      <c r="X335" s="241"/>
      <c r="Y335" s="241"/>
      <c r="Z335" s="241"/>
      <c r="AA335" s="247"/>
      <c r="AT335" s="248" t="s">
        <v>177</v>
      </c>
      <c r="AU335" s="248" t="s">
        <v>118</v>
      </c>
      <c r="AV335" s="11" t="s">
        <v>118</v>
      </c>
      <c r="AW335" s="11" t="s">
        <v>37</v>
      </c>
      <c r="AX335" s="11" t="s">
        <v>80</v>
      </c>
      <c r="AY335" s="248" t="s">
        <v>169</v>
      </c>
    </row>
    <row r="336" s="11" customFormat="1" ht="16.5" customHeight="1">
      <c r="B336" s="240"/>
      <c r="C336" s="241"/>
      <c r="D336" s="241"/>
      <c r="E336" s="242" t="s">
        <v>22</v>
      </c>
      <c r="F336" s="243" t="s">
        <v>502</v>
      </c>
      <c r="G336" s="241"/>
      <c r="H336" s="241"/>
      <c r="I336" s="241"/>
      <c r="J336" s="241"/>
      <c r="K336" s="244">
        <v>14.68</v>
      </c>
      <c r="L336" s="241"/>
      <c r="M336" s="241"/>
      <c r="N336" s="241"/>
      <c r="O336" s="241"/>
      <c r="P336" s="241"/>
      <c r="Q336" s="241"/>
      <c r="R336" s="245"/>
      <c r="T336" s="246"/>
      <c r="U336" s="241"/>
      <c r="V336" s="241"/>
      <c r="W336" s="241"/>
      <c r="X336" s="241"/>
      <c r="Y336" s="241"/>
      <c r="Z336" s="241"/>
      <c r="AA336" s="247"/>
      <c r="AT336" s="248" t="s">
        <v>177</v>
      </c>
      <c r="AU336" s="248" t="s">
        <v>118</v>
      </c>
      <c r="AV336" s="11" t="s">
        <v>118</v>
      </c>
      <c r="AW336" s="11" t="s">
        <v>37</v>
      </c>
      <c r="AX336" s="11" t="s">
        <v>80</v>
      </c>
      <c r="AY336" s="248" t="s">
        <v>169</v>
      </c>
    </row>
    <row r="337" s="11" customFormat="1" ht="16.5" customHeight="1">
      <c r="B337" s="240"/>
      <c r="C337" s="241"/>
      <c r="D337" s="241"/>
      <c r="E337" s="242" t="s">
        <v>22</v>
      </c>
      <c r="F337" s="243" t="s">
        <v>503</v>
      </c>
      <c r="G337" s="241"/>
      <c r="H337" s="241"/>
      <c r="I337" s="241"/>
      <c r="J337" s="241"/>
      <c r="K337" s="244">
        <v>14.699999999999999</v>
      </c>
      <c r="L337" s="241"/>
      <c r="M337" s="241"/>
      <c r="N337" s="241"/>
      <c r="O337" s="241"/>
      <c r="P337" s="241"/>
      <c r="Q337" s="241"/>
      <c r="R337" s="245"/>
      <c r="T337" s="246"/>
      <c r="U337" s="241"/>
      <c r="V337" s="241"/>
      <c r="W337" s="241"/>
      <c r="X337" s="241"/>
      <c r="Y337" s="241"/>
      <c r="Z337" s="241"/>
      <c r="AA337" s="247"/>
      <c r="AT337" s="248" t="s">
        <v>177</v>
      </c>
      <c r="AU337" s="248" t="s">
        <v>118</v>
      </c>
      <c r="AV337" s="11" t="s">
        <v>118</v>
      </c>
      <c r="AW337" s="11" t="s">
        <v>37</v>
      </c>
      <c r="AX337" s="11" t="s">
        <v>80</v>
      </c>
      <c r="AY337" s="248" t="s">
        <v>169</v>
      </c>
    </row>
    <row r="338" s="11" customFormat="1" ht="16.5" customHeight="1">
      <c r="B338" s="240"/>
      <c r="C338" s="241"/>
      <c r="D338" s="241"/>
      <c r="E338" s="242" t="s">
        <v>22</v>
      </c>
      <c r="F338" s="243" t="s">
        <v>504</v>
      </c>
      <c r="G338" s="241"/>
      <c r="H338" s="241"/>
      <c r="I338" s="241"/>
      <c r="J338" s="241"/>
      <c r="K338" s="244">
        <v>12.800000000000001</v>
      </c>
      <c r="L338" s="241"/>
      <c r="M338" s="241"/>
      <c r="N338" s="241"/>
      <c r="O338" s="241"/>
      <c r="P338" s="241"/>
      <c r="Q338" s="241"/>
      <c r="R338" s="245"/>
      <c r="T338" s="246"/>
      <c r="U338" s="241"/>
      <c r="V338" s="241"/>
      <c r="W338" s="241"/>
      <c r="X338" s="241"/>
      <c r="Y338" s="241"/>
      <c r="Z338" s="241"/>
      <c r="AA338" s="247"/>
      <c r="AT338" s="248" t="s">
        <v>177</v>
      </c>
      <c r="AU338" s="248" t="s">
        <v>118</v>
      </c>
      <c r="AV338" s="11" t="s">
        <v>118</v>
      </c>
      <c r="AW338" s="11" t="s">
        <v>37</v>
      </c>
      <c r="AX338" s="11" t="s">
        <v>80</v>
      </c>
      <c r="AY338" s="248" t="s">
        <v>169</v>
      </c>
    </row>
    <row r="339" s="12" customFormat="1" ht="16.5" customHeight="1">
      <c r="B339" s="250"/>
      <c r="C339" s="251"/>
      <c r="D339" s="251"/>
      <c r="E339" s="252" t="s">
        <v>22</v>
      </c>
      <c r="F339" s="253" t="s">
        <v>181</v>
      </c>
      <c r="G339" s="251"/>
      <c r="H339" s="251"/>
      <c r="I339" s="251"/>
      <c r="J339" s="251"/>
      <c r="K339" s="254">
        <v>115.66</v>
      </c>
      <c r="L339" s="251"/>
      <c r="M339" s="251"/>
      <c r="N339" s="251"/>
      <c r="O339" s="251"/>
      <c r="P339" s="251"/>
      <c r="Q339" s="251"/>
      <c r="R339" s="255"/>
      <c r="T339" s="256"/>
      <c r="U339" s="251"/>
      <c r="V339" s="251"/>
      <c r="W339" s="251"/>
      <c r="X339" s="251"/>
      <c r="Y339" s="251"/>
      <c r="Z339" s="251"/>
      <c r="AA339" s="257"/>
      <c r="AT339" s="258" t="s">
        <v>177</v>
      </c>
      <c r="AU339" s="258" t="s">
        <v>118</v>
      </c>
      <c r="AV339" s="12" t="s">
        <v>174</v>
      </c>
      <c r="AW339" s="12" t="s">
        <v>37</v>
      </c>
      <c r="AX339" s="12" t="s">
        <v>38</v>
      </c>
      <c r="AY339" s="258" t="s">
        <v>169</v>
      </c>
    </row>
    <row r="340" s="9" customFormat="1" ht="29.88" customHeight="1">
      <c r="B340" s="206"/>
      <c r="C340" s="207"/>
      <c r="D340" s="217" t="s">
        <v>140</v>
      </c>
      <c r="E340" s="217"/>
      <c r="F340" s="217"/>
      <c r="G340" s="217"/>
      <c r="H340" s="217"/>
      <c r="I340" s="217"/>
      <c r="J340" s="217"/>
      <c r="K340" s="217"/>
      <c r="L340" s="217"/>
      <c r="M340" s="217"/>
      <c r="N340" s="218">
        <f>BK340</f>
        <v>0</v>
      </c>
      <c r="O340" s="219"/>
      <c r="P340" s="219"/>
      <c r="Q340" s="219"/>
      <c r="R340" s="210"/>
      <c r="T340" s="211"/>
      <c r="U340" s="207"/>
      <c r="V340" s="207"/>
      <c r="W340" s="212">
        <f>SUM(W341:W368)</f>
        <v>0</v>
      </c>
      <c r="X340" s="207"/>
      <c r="Y340" s="212">
        <f>SUM(Y341:Y368)</f>
        <v>3.5780984000000005</v>
      </c>
      <c r="Z340" s="207"/>
      <c r="AA340" s="213">
        <f>SUM(AA341:AA368)</f>
        <v>40.227556</v>
      </c>
      <c r="AR340" s="214" t="s">
        <v>118</v>
      </c>
      <c r="AT340" s="215" t="s">
        <v>79</v>
      </c>
      <c r="AU340" s="215" t="s">
        <v>38</v>
      </c>
      <c r="AY340" s="214" t="s">
        <v>169</v>
      </c>
      <c r="BK340" s="216">
        <f>SUM(BK341:BK368)</f>
        <v>0</v>
      </c>
    </row>
    <row r="341" s="1" customFormat="1" ht="25.5" customHeight="1">
      <c r="B341" s="47"/>
      <c r="C341" s="220" t="s">
        <v>505</v>
      </c>
      <c r="D341" s="220" t="s">
        <v>170</v>
      </c>
      <c r="E341" s="221" t="s">
        <v>506</v>
      </c>
      <c r="F341" s="222" t="s">
        <v>507</v>
      </c>
      <c r="G341" s="222"/>
      <c r="H341" s="222"/>
      <c r="I341" s="222"/>
      <c r="J341" s="223" t="s">
        <v>184</v>
      </c>
      <c r="K341" s="224">
        <v>1497.4000000000001</v>
      </c>
      <c r="L341" s="225">
        <v>0</v>
      </c>
      <c r="M341" s="226"/>
      <c r="N341" s="227">
        <f>ROUND(L341*K341,1)</f>
        <v>0</v>
      </c>
      <c r="O341" s="227"/>
      <c r="P341" s="227"/>
      <c r="Q341" s="227"/>
      <c r="R341" s="49"/>
      <c r="T341" s="228" t="s">
        <v>22</v>
      </c>
      <c r="U341" s="57" t="s">
        <v>45</v>
      </c>
      <c r="V341" s="48"/>
      <c r="W341" s="229">
        <f>V341*K341</f>
        <v>0</v>
      </c>
      <c r="X341" s="229">
        <v>0</v>
      </c>
      <c r="Y341" s="229">
        <f>X341*K341</f>
        <v>0</v>
      </c>
      <c r="Z341" s="229">
        <v>0.014</v>
      </c>
      <c r="AA341" s="230">
        <f>Z341*K341</f>
        <v>20.963600000000003</v>
      </c>
      <c r="AR341" s="23" t="s">
        <v>262</v>
      </c>
      <c r="AT341" s="23" t="s">
        <v>170</v>
      </c>
      <c r="AU341" s="23" t="s">
        <v>118</v>
      </c>
      <c r="AY341" s="23" t="s">
        <v>169</v>
      </c>
      <c r="BE341" s="143">
        <f>IF(U341="základní",N341,0)</f>
        <v>0</v>
      </c>
      <c r="BF341" s="143">
        <f>IF(U341="snížená",N341,0)</f>
        <v>0</v>
      </c>
      <c r="BG341" s="143">
        <f>IF(U341="zákl. přenesená",N341,0)</f>
        <v>0</v>
      </c>
      <c r="BH341" s="143">
        <f>IF(U341="sníž. přenesená",N341,0)</f>
        <v>0</v>
      </c>
      <c r="BI341" s="143">
        <f>IF(U341="nulová",N341,0)</f>
        <v>0</v>
      </c>
      <c r="BJ341" s="23" t="s">
        <v>38</v>
      </c>
      <c r="BK341" s="143">
        <f>ROUND(L341*K341,1)</f>
        <v>0</v>
      </c>
      <c r="BL341" s="23" t="s">
        <v>262</v>
      </c>
      <c r="BM341" s="23" t="s">
        <v>508</v>
      </c>
    </row>
    <row r="342" s="10" customFormat="1" ht="16.5" customHeight="1">
      <c r="B342" s="231"/>
      <c r="C342" s="232"/>
      <c r="D342" s="232"/>
      <c r="E342" s="233" t="s">
        <v>22</v>
      </c>
      <c r="F342" s="234" t="s">
        <v>509</v>
      </c>
      <c r="G342" s="235"/>
      <c r="H342" s="235"/>
      <c r="I342" s="235"/>
      <c r="J342" s="232"/>
      <c r="K342" s="233" t="s">
        <v>22</v>
      </c>
      <c r="L342" s="232"/>
      <c r="M342" s="232"/>
      <c r="N342" s="232"/>
      <c r="O342" s="232"/>
      <c r="P342" s="232"/>
      <c r="Q342" s="232"/>
      <c r="R342" s="236"/>
      <c r="T342" s="237"/>
      <c r="U342" s="232"/>
      <c r="V342" s="232"/>
      <c r="W342" s="232"/>
      <c r="X342" s="232"/>
      <c r="Y342" s="232"/>
      <c r="Z342" s="232"/>
      <c r="AA342" s="238"/>
      <c r="AT342" s="239" t="s">
        <v>177</v>
      </c>
      <c r="AU342" s="239" t="s">
        <v>118</v>
      </c>
      <c r="AV342" s="10" t="s">
        <v>38</v>
      </c>
      <c r="AW342" s="10" t="s">
        <v>37</v>
      </c>
      <c r="AX342" s="10" t="s">
        <v>80</v>
      </c>
      <c r="AY342" s="239" t="s">
        <v>169</v>
      </c>
    </row>
    <row r="343" s="11" customFormat="1" ht="16.5" customHeight="1">
      <c r="B343" s="240"/>
      <c r="C343" s="241"/>
      <c r="D343" s="241"/>
      <c r="E343" s="242" t="s">
        <v>22</v>
      </c>
      <c r="F343" s="243" t="s">
        <v>510</v>
      </c>
      <c r="G343" s="241"/>
      <c r="H343" s="241"/>
      <c r="I343" s="241"/>
      <c r="J343" s="241"/>
      <c r="K343" s="244">
        <v>684</v>
      </c>
      <c r="L343" s="241"/>
      <c r="M343" s="241"/>
      <c r="N343" s="241"/>
      <c r="O343" s="241"/>
      <c r="P343" s="241"/>
      <c r="Q343" s="241"/>
      <c r="R343" s="245"/>
      <c r="T343" s="246"/>
      <c r="U343" s="241"/>
      <c r="V343" s="241"/>
      <c r="W343" s="241"/>
      <c r="X343" s="241"/>
      <c r="Y343" s="241"/>
      <c r="Z343" s="241"/>
      <c r="AA343" s="247"/>
      <c r="AT343" s="248" t="s">
        <v>177</v>
      </c>
      <c r="AU343" s="248" t="s">
        <v>118</v>
      </c>
      <c r="AV343" s="11" t="s">
        <v>118</v>
      </c>
      <c r="AW343" s="11" t="s">
        <v>37</v>
      </c>
      <c r="AX343" s="11" t="s">
        <v>80</v>
      </c>
      <c r="AY343" s="248" t="s">
        <v>169</v>
      </c>
    </row>
    <row r="344" s="11" customFormat="1" ht="16.5" customHeight="1">
      <c r="B344" s="240"/>
      <c r="C344" s="241"/>
      <c r="D344" s="241"/>
      <c r="E344" s="242" t="s">
        <v>22</v>
      </c>
      <c r="F344" s="243" t="s">
        <v>511</v>
      </c>
      <c r="G344" s="241"/>
      <c r="H344" s="241"/>
      <c r="I344" s="241"/>
      <c r="J344" s="241"/>
      <c r="K344" s="244">
        <v>57</v>
      </c>
      <c r="L344" s="241"/>
      <c r="M344" s="241"/>
      <c r="N344" s="241"/>
      <c r="O344" s="241"/>
      <c r="P344" s="241"/>
      <c r="Q344" s="241"/>
      <c r="R344" s="245"/>
      <c r="T344" s="246"/>
      <c r="U344" s="241"/>
      <c r="V344" s="241"/>
      <c r="W344" s="241"/>
      <c r="X344" s="241"/>
      <c r="Y344" s="241"/>
      <c r="Z344" s="241"/>
      <c r="AA344" s="247"/>
      <c r="AT344" s="248" t="s">
        <v>177</v>
      </c>
      <c r="AU344" s="248" t="s">
        <v>118</v>
      </c>
      <c r="AV344" s="11" t="s">
        <v>118</v>
      </c>
      <c r="AW344" s="11" t="s">
        <v>37</v>
      </c>
      <c r="AX344" s="11" t="s">
        <v>80</v>
      </c>
      <c r="AY344" s="248" t="s">
        <v>169</v>
      </c>
    </row>
    <row r="345" s="10" customFormat="1" ht="16.5" customHeight="1">
      <c r="B345" s="231"/>
      <c r="C345" s="232"/>
      <c r="D345" s="232"/>
      <c r="E345" s="233" t="s">
        <v>22</v>
      </c>
      <c r="F345" s="249" t="s">
        <v>512</v>
      </c>
      <c r="G345" s="232"/>
      <c r="H345" s="232"/>
      <c r="I345" s="232"/>
      <c r="J345" s="232"/>
      <c r="K345" s="233" t="s">
        <v>22</v>
      </c>
      <c r="L345" s="232"/>
      <c r="M345" s="232"/>
      <c r="N345" s="232"/>
      <c r="O345" s="232"/>
      <c r="P345" s="232"/>
      <c r="Q345" s="232"/>
      <c r="R345" s="236"/>
      <c r="T345" s="237"/>
      <c r="U345" s="232"/>
      <c r="V345" s="232"/>
      <c r="W345" s="232"/>
      <c r="X345" s="232"/>
      <c r="Y345" s="232"/>
      <c r="Z345" s="232"/>
      <c r="AA345" s="238"/>
      <c r="AT345" s="239" t="s">
        <v>177</v>
      </c>
      <c r="AU345" s="239" t="s">
        <v>118</v>
      </c>
      <c r="AV345" s="10" t="s">
        <v>38</v>
      </c>
      <c r="AW345" s="10" t="s">
        <v>37</v>
      </c>
      <c r="AX345" s="10" t="s">
        <v>80</v>
      </c>
      <c r="AY345" s="239" t="s">
        <v>169</v>
      </c>
    </row>
    <row r="346" s="11" customFormat="1" ht="16.5" customHeight="1">
      <c r="B346" s="240"/>
      <c r="C346" s="241"/>
      <c r="D346" s="241"/>
      <c r="E346" s="242" t="s">
        <v>22</v>
      </c>
      <c r="F346" s="243" t="s">
        <v>513</v>
      </c>
      <c r="G346" s="241"/>
      <c r="H346" s="241"/>
      <c r="I346" s="241"/>
      <c r="J346" s="241"/>
      <c r="K346" s="244">
        <v>42</v>
      </c>
      <c r="L346" s="241"/>
      <c r="M346" s="241"/>
      <c r="N346" s="241"/>
      <c r="O346" s="241"/>
      <c r="P346" s="241"/>
      <c r="Q346" s="241"/>
      <c r="R346" s="245"/>
      <c r="T346" s="246"/>
      <c r="U346" s="241"/>
      <c r="V346" s="241"/>
      <c r="W346" s="241"/>
      <c r="X346" s="241"/>
      <c r="Y346" s="241"/>
      <c r="Z346" s="241"/>
      <c r="AA346" s="247"/>
      <c r="AT346" s="248" t="s">
        <v>177</v>
      </c>
      <c r="AU346" s="248" t="s">
        <v>118</v>
      </c>
      <c r="AV346" s="11" t="s">
        <v>118</v>
      </c>
      <c r="AW346" s="11" t="s">
        <v>37</v>
      </c>
      <c r="AX346" s="11" t="s">
        <v>80</v>
      </c>
      <c r="AY346" s="248" t="s">
        <v>169</v>
      </c>
    </row>
    <row r="347" s="11" customFormat="1" ht="16.5" customHeight="1">
      <c r="B347" s="240"/>
      <c r="C347" s="241"/>
      <c r="D347" s="241"/>
      <c r="E347" s="242" t="s">
        <v>22</v>
      </c>
      <c r="F347" s="243" t="s">
        <v>514</v>
      </c>
      <c r="G347" s="241"/>
      <c r="H347" s="241"/>
      <c r="I347" s="241"/>
      <c r="J347" s="241"/>
      <c r="K347" s="244">
        <v>50</v>
      </c>
      <c r="L347" s="241"/>
      <c r="M347" s="241"/>
      <c r="N347" s="241"/>
      <c r="O347" s="241"/>
      <c r="P347" s="241"/>
      <c r="Q347" s="241"/>
      <c r="R347" s="245"/>
      <c r="T347" s="246"/>
      <c r="U347" s="241"/>
      <c r="V347" s="241"/>
      <c r="W347" s="241"/>
      <c r="X347" s="241"/>
      <c r="Y347" s="241"/>
      <c r="Z347" s="241"/>
      <c r="AA347" s="247"/>
      <c r="AT347" s="248" t="s">
        <v>177</v>
      </c>
      <c r="AU347" s="248" t="s">
        <v>118</v>
      </c>
      <c r="AV347" s="11" t="s">
        <v>118</v>
      </c>
      <c r="AW347" s="11" t="s">
        <v>37</v>
      </c>
      <c r="AX347" s="11" t="s">
        <v>80</v>
      </c>
      <c r="AY347" s="248" t="s">
        <v>169</v>
      </c>
    </row>
    <row r="348" s="11" customFormat="1" ht="16.5" customHeight="1">
      <c r="B348" s="240"/>
      <c r="C348" s="241"/>
      <c r="D348" s="241"/>
      <c r="E348" s="242" t="s">
        <v>22</v>
      </c>
      <c r="F348" s="243" t="s">
        <v>515</v>
      </c>
      <c r="G348" s="241"/>
      <c r="H348" s="241"/>
      <c r="I348" s="241"/>
      <c r="J348" s="241"/>
      <c r="K348" s="244">
        <v>88</v>
      </c>
      <c r="L348" s="241"/>
      <c r="M348" s="241"/>
      <c r="N348" s="241"/>
      <c r="O348" s="241"/>
      <c r="P348" s="241"/>
      <c r="Q348" s="241"/>
      <c r="R348" s="245"/>
      <c r="T348" s="246"/>
      <c r="U348" s="241"/>
      <c r="V348" s="241"/>
      <c r="W348" s="241"/>
      <c r="X348" s="241"/>
      <c r="Y348" s="241"/>
      <c r="Z348" s="241"/>
      <c r="AA348" s="247"/>
      <c r="AT348" s="248" t="s">
        <v>177</v>
      </c>
      <c r="AU348" s="248" t="s">
        <v>118</v>
      </c>
      <c r="AV348" s="11" t="s">
        <v>118</v>
      </c>
      <c r="AW348" s="11" t="s">
        <v>37</v>
      </c>
      <c r="AX348" s="11" t="s">
        <v>80</v>
      </c>
      <c r="AY348" s="248" t="s">
        <v>169</v>
      </c>
    </row>
    <row r="349" s="10" customFormat="1" ht="16.5" customHeight="1">
      <c r="B349" s="231"/>
      <c r="C349" s="232"/>
      <c r="D349" s="232"/>
      <c r="E349" s="233" t="s">
        <v>22</v>
      </c>
      <c r="F349" s="249" t="s">
        <v>516</v>
      </c>
      <c r="G349" s="232"/>
      <c r="H349" s="232"/>
      <c r="I349" s="232"/>
      <c r="J349" s="232"/>
      <c r="K349" s="233" t="s">
        <v>22</v>
      </c>
      <c r="L349" s="232"/>
      <c r="M349" s="232"/>
      <c r="N349" s="232"/>
      <c r="O349" s="232"/>
      <c r="P349" s="232"/>
      <c r="Q349" s="232"/>
      <c r="R349" s="236"/>
      <c r="T349" s="237"/>
      <c r="U349" s="232"/>
      <c r="V349" s="232"/>
      <c r="W349" s="232"/>
      <c r="X349" s="232"/>
      <c r="Y349" s="232"/>
      <c r="Z349" s="232"/>
      <c r="AA349" s="238"/>
      <c r="AT349" s="239" t="s">
        <v>177</v>
      </c>
      <c r="AU349" s="239" t="s">
        <v>118</v>
      </c>
      <c r="AV349" s="10" t="s">
        <v>38</v>
      </c>
      <c r="AW349" s="10" t="s">
        <v>37</v>
      </c>
      <c r="AX349" s="10" t="s">
        <v>80</v>
      </c>
      <c r="AY349" s="239" t="s">
        <v>169</v>
      </c>
    </row>
    <row r="350" s="11" customFormat="1" ht="16.5" customHeight="1">
      <c r="B350" s="240"/>
      <c r="C350" s="241"/>
      <c r="D350" s="241"/>
      <c r="E350" s="242" t="s">
        <v>22</v>
      </c>
      <c r="F350" s="243" t="s">
        <v>517</v>
      </c>
      <c r="G350" s="241"/>
      <c r="H350" s="241"/>
      <c r="I350" s="241"/>
      <c r="J350" s="241"/>
      <c r="K350" s="244">
        <v>176</v>
      </c>
      <c r="L350" s="241"/>
      <c r="M350" s="241"/>
      <c r="N350" s="241"/>
      <c r="O350" s="241"/>
      <c r="P350" s="241"/>
      <c r="Q350" s="241"/>
      <c r="R350" s="245"/>
      <c r="T350" s="246"/>
      <c r="U350" s="241"/>
      <c r="V350" s="241"/>
      <c r="W350" s="241"/>
      <c r="X350" s="241"/>
      <c r="Y350" s="241"/>
      <c r="Z350" s="241"/>
      <c r="AA350" s="247"/>
      <c r="AT350" s="248" t="s">
        <v>177</v>
      </c>
      <c r="AU350" s="248" t="s">
        <v>118</v>
      </c>
      <c r="AV350" s="11" t="s">
        <v>118</v>
      </c>
      <c r="AW350" s="11" t="s">
        <v>37</v>
      </c>
      <c r="AX350" s="11" t="s">
        <v>80</v>
      </c>
      <c r="AY350" s="248" t="s">
        <v>169</v>
      </c>
    </row>
    <row r="351" s="10" customFormat="1" ht="16.5" customHeight="1">
      <c r="B351" s="231"/>
      <c r="C351" s="232"/>
      <c r="D351" s="232"/>
      <c r="E351" s="233" t="s">
        <v>22</v>
      </c>
      <c r="F351" s="249" t="s">
        <v>518</v>
      </c>
      <c r="G351" s="232"/>
      <c r="H351" s="232"/>
      <c r="I351" s="232"/>
      <c r="J351" s="232"/>
      <c r="K351" s="233" t="s">
        <v>22</v>
      </c>
      <c r="L351" s="232"/>
      <c r="M351" s="232"/>
      <c r="N351" s="232"/>
      <c r="O351" s="232"/>
      <c r="P351" s="232"/>
      <c r="Q351" s="232"/>
      <c r="R351" s="236"/>
      <c r="T351" s="237"/>
      <c r="U351" s="232"/>
      <c r="V351" s="232"/>
      <c r="W351" s="232"/>
      <c r="X351" s="232"/>
      <c r="Y351" s="232"/>
      <c r="Z351" s="232"/>
      <c r="AA351" s="238"/>
      <c r="AT351" s="239" t="s">
        <v>177</v>
      </c>
      <c r="AU351" s="239" t="s">
        <v>118</v>
      </c>
      <c r="AV351" s="10" t="s">
        <v>38</v>
      </c>
      <c r="AW351" s="10" t="s">
        <v>37</v>
      </c>
      <c r="AX351" s="10" t="s">
        <v>80</v>
      </c>
      <c r="AY351" s="239" t="s">
        <v>169</v>
      </c>
    </row>
    <row r="352" s="11" customFormat="1" ht="16.5" customHeight="1">
      <c r="B352" s="240"/>
      <c r="C352" s="241"/>
      <c r="D352" s="241"/>
      <c r="E352" s="242" t="s">
        <v>22</v>
      </c>
      <c r="F352" s="243" t="s">
        <v>519</v>
      </c>
      <c r="G352" s="241"/>
      <c r="H352" s="241"/>
      <c r="I352" s="241"/>
      <c r="J352" s="241"/>
      <c r="K352" s="244">
        <v>179.40000000000001</v>
      </c>
      <c r="L352" s="241"/>
      <c r="M352" s="241"/>
      <c r="N352" s="241"/>
      <c r="O352" s="241"/>
      <c r="P352" s="241"/>
      <c r="Q352" s="241"/>
      <c r="R352" s="245"/>
      <c r="T352" s="246"/>
      <c r="U352" s="241"/>
      <c r="V352" s="241"/>
      <c r="W352" s="241"/>
      <c r="X352" s="241"/>
      <c r="Y352" s="241"/>
      <c r="Z352" s="241"/>
      <c r="AA352" s="247"/>
      <c r="AT352" s="248" t="s">
        <v>177</v>
      </c>
      <c r="AU352" s="248" t="s">
        <v>118</v>
      </c>
      <c r="AV352" s="11" t="s">
        <v>118</v>
      </c>
      <c r="AW352" s="11" t="s">
        <v>37</v>
      </c>
      <c r="AX352" s="11" t="s">
        <v>80</v>
      </c>
      <c r="AY352" s="248" t="s">
        <v>169</v>
      </c>
    </row>
    <row r="353" s="11" customFormat="1" ht="16.5" customHeight="1">
      <c r="B353" s="240"/>
      <c r="C353" s="241"/>
      <c r="D353" s="241"/>
      <c r="E353" s="242" t="s">
        <v>22</v>
      </c>
      <c r="F353" s="243" t="s">
        <v>520</v>
      </c>
      <c r="G353" s="241"/>
      <c r="H353" s="241"/>
      <c r="I353" s="241"/>
      <c r="J353" s="241"/>
      <c r="K353" s="244">
        <v>88.400000000000006</v>
      </c>
      <c r="L353" s="241"/>
      <c r="M353" s="241"/>
      <c r="N353" s="241"/>
      <c r="O353" s="241"/>
      <c r="P353" s="241"/>
      <c r="Q353" s="241"/>
      <c r="R353" s="245"/>
      <c r="T353" s="246"/>
      <c r="U353" s="241"/>
      <c r="V353" s="241"/>
      <c r="W353" s="241"/>
      <c r="X353" s="241"/>
      <c r="Y353" s="241"/>
      <c r="Z353" s="241"/>
      <c r="AA353" s="247"/>
      <c r="AT353" s="248" t="s">
        <v>177</v>
      </c>
      <c r="AU353" s="248" t="s">
        <v>118</v>
      </c>
      <c r="AV353" s="11" t="s">
        <v>118</v>
      </c>
      <c r="AW353" s="11" t="s">
        <v>37</v>
      </c>
      <c r="AX353" s="11" t="s">
        <v>80</v>
      </c>
      <c r="AY353" s="248" t="s">
        <v>169</v>
      </c>
    </row>
    <row r="354" s="10" customFormat="1" ht="16.5" customHeight="1">
      <c r="B354" s="231"/>
      <c r="C354" s="232"/>
      <c r="D354" s="232"/>
      <c r="E354" s="233" t="s">
        <v>22</v>
      </c>
      <c r="F354" s="249" t="s">
        <v>521</v>
      </c>
      <c r="G354" s="232"/>
      <c r="H354" s="232"/>
      <c r="I354" s="232"/>
      <c r="J354" s="232"/>
      <c r="K354" s="233" t="s">
        <v>22</v>
      </c>
      <c r="L354" s="232"/>
      <c r="M354" s="232"/>
      <c r="N354" s="232"/>
      <c r="O354" s="232"/>
      <c r="P354" s="232"/>
      <c r="Q354" s="232"/>
      <c r="R354" s="236"/>
      <c r="T354" s="237"/>
      <c r="U354" s="232"/>
      <c r="V354" s="232"/>
      <c r="W354" s="232"/>
      <c r="X354" s="232"/>
      <c r="Y354" s="232"/>
      <c r="Z354" s="232"/>
      <c r="AA354" s="238"/>
      <c r="AT354" s="239" t="s">
        <v>177</v>
      </c>
      <c r="AU354" s="239" t="s">
        <v>118</v>
      </c>
      <c r="AV354" s="10" t="s">
        <v>38</v>
      </c>
      <c r="AW354" s="10" t="s">
        <v>37</v>
      </c>
      <c r="AX354" s="10" t="s">
        <v>80</v>
      </c>
      <c r="AY354" s="239" t="s">
        <v>169</v>
      </c>
    </row>
    <row r="355" s="11" customFormat="1" ht="16.5" customHeight="1">
      <c r="B355" s="240"/>
      <c r="C355" s="241"/>
      <c r="D355" s="241"/>
      <c r="E355" s="242" t="s">
        <v>22</v>
      </c>
      <c r="F355" s="243" t="s">
        <v>492</v>
      </c>
      <c r="G355" s="241"/>
      <c r="H355" s="241"/>
      <c r="I355" s="241"/>
      <c r="J355" s="241"/>
      <c r="K355" s="244">
        <v>132.59999999999999</v>
      </c>
      <c r="L355" s="241"/>
      <c r="M355" s="241"/>
      <c r="N355" s="241"/>
      <c r="O355" s="241"/>
      <c r="P355" s="241"/>
      <c r="Q355" s="241"/>
      <c r="R355" s="245"/>
      <c r="T355" s="246"/>
      <c r="U355" s="241"/>
      <c r="V355" s="241"/>
      <c r="W355" s="241"/>
      <c r="X355" s="241"/>
      <c r="Y355" s="241"/>
      <c r="Z355" s="241"/>
      <c r="AA355" s="247"/>
      <c r="AT355" s="248" t="s">
        <v>177</v>
      </c>
      <c r="AU355" s="248" t="s">
        <v>118</v>
      </c>
      <c r="AV355" s="11" t="s">
        <v>118</v>
      </c>
      <c r="AW355" s="11" t="s">
        <v>37</v>
      </c>
      <c r="AX355" s="11" t="s">
        <v>80</v>
      </c>
      <c r="AY355" s="248" t="s">
        <v>169</v>
      </c>
    </row>
    <row r="356" s="12" customFormat="1" ht="16.5" customHeight="1">
      <c r="B356" s="250"/>
      <c r="C356" s="251"/>
      <c r="D356" s="251"/>
      <c r="E356" s="252" t="s">
        <v>22</v>
      </c>
      <c r="F356" s="253" t="s">
        <v>181</v>
      </c>
      <c r="G356" s="251"/>
      <c r="H356" s="251"/>
      <c r="I356" s="251"/>
      <c r="J356" s="251"/>
      <c r="K356" s="254">
        <v>1497.4000000000001</v>
      </c>
      <c r="L356" s="251"/>
      <c r="M356" s="251"/>
      <c r="N356" s="251"/>
      <c r="O356" s="251"/>
      <c r="P356" s="251"/>
      <c r="Q356" s="251"/>
      <c r="R356" s="255"/>
      <c r="T356" s="256"/>
      <c r="U356" s="251"/>
      <c r="V356" s="251"/>
      <c r="W356" s="251"/>
      <c r="X356" s="251"/>
      <c r="Y356" s="251"/>
      <c r="Z356" s="251"/>
      <c r="AA356" s="257"/>
      <c r="AT356" s="258" t="s">
        <v>177</v>
      </c>
      <c r="AU356" s="258" t="s">
        <v>118</v>
      </c>
      <c r="AV356" s="12" t="s">
        <v>174</v>
      </c>
      <c r="AW356" s="12" t="s">
        <v>37</v>
      </c>
      <c r="AX356" s="12" t="s">
        <v>38</v>
      </c>
      <c r="AY356" s="258" t="s">
        <v>169</v>
      </c>
    </row>
    <row r="357" s="1" customFormat="1" ht="25.5" customHeight="1">
      <c r="B357" s="47"/>
      <c r="C357" s="220" t="s">
        <v>522</v>
      </c>
      <c r="D357" s="220" t="s">
        <v>170</v>
      </c>
      <c r="E357" s="221" t="s">
        <v>523</v>
      </c>
      <c r="F357" s="222" t="s">
        <v>524</v>
      </c>
      <c r="G357" s="222"/>
      <c r="H357" s="222"/>
      <c r="I357" s="222"/>
      <c r="J357" s="223" t="s">
        <v>184</v>
      </c>
      <c r="K357" s="224">
        <v>101.59999999999999</v>
      </c>
      <c r="L357" s="225">
        <v>0</v>
      </c>
      <c r="M357" s="226"/>
      <c r="N357" s="227">
        <f>ROUND(L357*K357,1)</f>
        <v>0</v>
      </c>
      <c r="O357" s="227"/>
      <c r="P357" s="227"/>
      <c r="Q357" s="227"/>
      <c r="R357" s="49"/>
      <c r="T357" s="228" t="s">
        <v>22</v>
      </c>
      <c r="U357" s="57" t="s">
        <v>45</v>
      </c>
      <c r="V357" s="48"/>
      <c r="W357" s="229">
        <f>V357*K357</f>
        <v>0</v>
      </c>
      <c r="X357" s="229">
        <v>0</v>
      </c>
      <c r="Y357" s="229">
        <f>X357*K357</f>
        <v>0</v>
      </c>
      <c r="Z357" s="229">
        <v>0.024</v>
      </c>
      <c r="AA357" s="230">
        <f>Z357*K357</f>
        <v>2.4384000000000001</v>
      </c>
      <c r="AR357" s="23" t="s">
        <v>262</v>
      </c>
      <c r="AT357" s="23" t="s">
        <v>170</v>
      </c>
      <c r="AU357" s="23" t="s">
        <v>118</v>
      </c>
      <c r="AY357" s="23" t="s">
        <v>169</v>
      </c>
      <c r="BE357" s="143">
        <f>IF(U357="základní",N357,0)</f>
        <v>0</v>
      </c>
      <c r="BF357" s="143">
        <f>IF(U357="snížená",N357,0)</f>
        <v>0</v>
      </c>
      <c r="BG357" s="143">
        <f>IF(U357="zákl. přenesená",N357,0)</f>
        <v>0</v>
      </c>
      <c r="BH357" s="143">
        <f>IF(U357="sníž. přenesená",N357,0)</f>
        <v>0</v>
      </c>
      <c r="BI357" s="143">
        <f>IF(U357="nulová",N357,0)</f>
        <v>0</v>
      </c>
      <c r="BJ357" s="23" t="s">
        <v>38</v>
      </c>
      <c r="BK357" s="143">
        <f>ROUND(L357*K357,1)</f>
        <v>0</v>
      </c>
      <c r="BL357" s="23" t="s">
        <v>262</v>
      </c>
      <c r="BM357" s="23" t="s">
        <v>525</v>
      </c>
    </row>
    <row r="358" s="10" customFormat="1" ht="16.5" customHeight="1">
      <c r="B358" s="231"/>
      <c r="C358" s="232"/>
      <c r="D358" s="232"/>
      <c r="E358" s="233" t="s">
        <v>22</v>
      </c>
      <c r="F358" s="234" t="s">
        <v>526</v>
      </c>
      <c r="G358" s="235"/>
      <c r="H358" s="235"/>
      <c r="I358" s="235"/>
      <c r="J358" s="232"/>
      <c r="K358" s="233" t="s">
        <v>22</v>
      </c>
      <c r="L358" s="232"/>
      <c r="M358" s="232"/>
      <c r="N358" s="232"/>
      <c r="O358" s="232"/>
      <c r="P358" s="232"/>
      <c r="Q358" s="232"/>
      <c r="R358" s="236"/>
      <c r="T358" s="237"/>
      <c r="U358" s="232"/>
      <c r="V358" s="232"/>
      <c r="W358" s="232"/>
      <c r="X358" s="232"/>
      <c r="Y358" s="232"/>
      <c r="Z358" s="232"/>
      <c r="AA358" s="238"/>
      <c r="AT358" s="239" t="s">
        <v>177</v>
      </c>
      <c r="AU358" s="239" t="s">
        <v>118</v>
      </c>
      <c r="AV358" s="10" t="s">
        <v>38</v>
      </c>
      <c r="AW358" s="10" t="s">
        <v>37</v>
      </c>
      <c r="AX358" s="10" t="s">
        <v>80</v>
      </c>
      <c r="AY358" s="239" t="s">
        <v>169</v>
      </c>
    </row>
    <row r="359" s="11" customFormat="1" ht="16.5" customHeight="1">
      <c r="B359" s="240"/>
      <c r="C359" s="241"/>
      <c r="D359" s="241"/>
      <c r="E359" s="242" t="s">
        <v>22</v>
      </c>
      <c r="F359" s="243" t="s">
        <v>527</v>
      </c>
      <c r="G359" s="241"/>
      <c r="H359" s="241"/>
      <c r="I359" s="241"/>
      <c r="J359" s="241"/>
      <c r="K359" s="244">
        <v>101.59999999999999</v>
      </c>
      <c r="L359" s="241"/>
      <c r="M359" s="241"/>
      <c r="N359" s="241"/>
      <c r="O359" s="241"/>
      <c r="P359" s="241"/>
      <c r="Q359" s="241"/>
      <c r="R359" s="245"/>
      <c r="T359" s="246"/>
      <c r="U359" s="241"/>
      <c r="V359" s="241"/>
      <c r="W359" s="241"/>
      <c r="X359" s="241"/>
      <c r="Y359" s="241"/>
      <c r="Z359" s="241"/>
      <c r="AA359" s="247"/>
      <c r="AT359" s="248" t="s">
        <v>177</v>
      </c>
      <c r="AU359" s="248" t="s">
        <v>118</v>
      </c>
      <c r="AV359" s="11" t="s">
        <v>118</v>
      </c>
      <c r="AW359" s="11" t="s">
        <v>37</v>
      </c>
      <c r="AX359" s="11" t="s">
        <v>38</v>
      </c>
      <c r="AY359" s="248" t="s">
        <v>169</v>
      </c>
    </row>
    <row r="360" s="1" customFormat="1" ht="16.5" customHeight="1">
      <c r="B360" s="47"/>
      <c r="C360" s="220" t="s">
        <v>528</v>
      </c>
      <c r="D360" s="220" t="s">
        <v>170</v>
      </c>
      <c r="E360" s="221" t="s">
        <v>529</v>
      </c>
      <c r="F360" s="222" t="s">
        <v>530</v>
      </c>
      <c r="G360" s="222"/>
      <c r="H360" s="222"/>
      <c r="I360" s="222"/>
      <c r="J360" s="223" t="s">
        <v>211</v>
      </c>
      <c r="K360" s="224">
        <v>764.798</v>
      </c>
      <c r="L360" s="225">
        <v>0</v>
      </c>
      <c r="M360" s="226"/>
      <c r="N360" s="227">
        <f>ROUND(L360*K360,1)</f>
        <v>0</v>
      </c>
      <c r="O360" s="227"/>
      <c r="P360" s="227"/>
      <c r="Q360" s="227"/>
      <c r="R360" s="49"/>
      <c r="T360" s="228" t="s">
        <v>22</v>
      </c>
      <c r="U360" s="57" t="s">
        <v>45</v>
      </c>
      <c r="V360" s="48"/>
      <c r="W360" s="229">
        <f>V360*K360</f>
        <v>0</v>
      </c>
      <c r="X360" s="229">
        <v>0</v>
      </c>
      <c r="Y360" s="229">
        <f>X360*K360</f>
        <v>0</v>
      </c>
      <c r="Z360" s="229">
        <v>0.014999999999999999</v>
      </c>
      <c r="AA360" s="230">
        <f>Z360*K360</f>
        <v>11.471969999999999</v>
      </c>
      <c r="AR360" s="23" t="s">
        <v>262</v>
      </c>
      <c r="AT360" s="23" t="s">
        <v>170</v>
      </c>
      <c r="AU360" s="23" t="s">
        <v>118</v>
      </c>
      <c r="AY360" s="23" t="s">
        <v>169</v>
      </c>
      <c r="BE360" s="143">
        <f>IF(U360="základní",N360,0)</f>
        <v>0</v>
      </c>
      <c r="BF360" s="143">
        <f>IF(U360="snížená",N360,0)</f>
        <v>0</v>
      </c>
      <c r="BG360" s="143">
        <f>IF(U360="zákl. přenesená",N360,0)</f>
        <v>0</v>
      </c>
      <c r="BH360" s="143">
        <f>IF(U360="sníž. přenesená",N360,0)</f>
        <v>0</v>
      </c>
      <c r="BI360" s="143">
        <f>IF(U360="nulová",N360,0)</f>
        <v>0</v>
      </c>
      <c r="BJ360" s="23" t="s">
        <v>38</v>
      </c>
      <c r="BK360" s="143">
        <f>ROUND(L360*K360,1)</f>
        <v>0</v>
      </c>
      <c r="BL360" s="23" t="s">
        <v>262</v>
      </c>
      <c r="BM360" s="23" t="s">
        <v>531</v>
      </c>
    </row>
    <row r="361" s="11" customFormat="1" ht="16.5" customHeight="1">
      <c r="B361" s="240"/>
      <c r="C361" s="241"/>
      <c r="D361" s="241"/>
      <c r="E361" s="242" t="s">
        <v>22</v>
      </c>
      <c r="F361" s="259" t="s">
        <v>532</v>
      </c>
      <c r="G361" s="260"/>
      <c r="H361" s="260"/>
      <c r="I361" s="260"/>
      <c r="J361" s="241"/>
      <c r="K361" s="244">
        <v>764.798</v>
      </c>
      <c r="L361" s="241"/>
      <c r="M361" s="241"/>
      <c r="N361" s="241"/>
      <c r="O361" s="241"/>
      <c r="P361" s="241"/>
      <c r="Q361" s="241"/>
      <c r="R361" s="245"/>
      <c r="T361" s="246"/>
      <c r="U361" s="241"/>
      <c r="V361" s="241"/>
      <c r="W361" s="241"/>
      <c r="X361" s="241"/>
      <c r="Y361" s="241"/>
      <c r="Z361" s="241"/>
      <c r="AA361" s="247"/>
      <c r="AT361" s="248" t="s">
        <v>177</v>
      </c>
      <c r="AU361" s="248" t="s">
        <v>118</v>
      </c>
      <c r="AV361" s="11" t="s">
        <v>118</v>
      </c>
      <c r="AW361" s="11" t="s">
        <v>37</v>
      </c>
      <c r="AX361" s="11" t="s">
        <v>38</v>
      </c>
      <c r="AY361" s="248" t="s">
        <v>169</v>
      </c>
    </row>
    <row r="362" s="1" customFormat="1" ht="25.5" customHeight="1">
      <c r="B362" s="47"/>
      <c r="C362" s="220" t="s">
        <v>533</v>
      </c>
      <c r="D362" s="220" t="s">
        <v>170</v>
      </c>
      <c r="E362" s="221" t="s">
        <v>534</v>
      </c>
      <c r="F362" s="222" t="s">
        <v>535</v>
      </c>
      <c r="G362" s="222"/>
      <c r="H362" s="222"/>
      <c r="I362" s="222"/>
      <c r="J362" s="223" t="s">
        <v>211</v>
      </c>
      <c r="K362" s="224">
        <v>764.798</v>
      </c>
      <c r="L362" s="225">
        <v>0</v>
      </c>
      <c r="M362" s="226"/>
      <c r="N362" s="227">
        <f>ROUND(L362*K362,1)</f>
        <v>0</v>
      </c>
      <c r="O362" s="227"/>
      <c r="P362" s="227"/>
      <c r="Q362" s="227"/>
      <c r="R362" s="49"/>
      <c r="T362" s="228" t="s">
        <v>22</v>
      </c>
      <c r="U362" s="57" t="s">
        <v>45</v>
      </c>
      <c r="V362" s="48"/>
      <c r="W362" s="229">
        <f>V362*K362</f>
        <v>0</v>
      </c>
      <c r="X362" s="229">
        <v>0</v>
      </c>
      <c r="Y362" s="229">
        <f>X362*K362</f>
        <v>0</v>
      </c>
      <c r="Z362" s="229">
        <v>0.0070000000000000001</v>
      </c>
      <c r="AA362" s="230">
        <f>Z362*K362</f>
        <v>5.353586</v>
      </c>
      <c r="AR362" s="23" t="s">
        <v>262</v>
      </c>
      <c r="AT362" s="23" t="s">
        <v>170</v>
      </c>
      <c r="AU362" s="23" t="s">
        <v>118</v>
      </c>
      <c r="AY362" s="23" t="s">
        <v>169</v>
      </c>
      <c r="BE362" s="143">
        <f>IF(U362="základní",N362,0)</f>
        <v>0</v>
      </c>
      <c r="BF362" s="143">
        <f>IF(U362="snížená",N362,0)</f>
        <v>0</v>
      </c>
      <c r="BG362" s="143">
        <f>IF(U362="zákl. přenesená",N362,0)</f>
        <v>0</v>
      </c>
      <c r="BH362" s="143">
        <f>IF(U362="sníž. přenesená",N362,0)</f>
        <v>0</v>
      </c>
      <c r="BI362" s="143">
        <f>IF(U362="nulová",N362,0)</f>
        <v>0</v>
      </c>
      <c r="BJ362" s="23" t="s">
        <v>38</v>
      </c>
      <c r="BK362" s="143">
        <f>ROUND(L362*K362,1)</f>
        <v>0</v>
      </c>
      <c r="BL362" s="23" t="s">
        <v>262</v>
      </c>
      <c r="BM362" s="23" t="s">
        <v>536</v>
      </c>
    </row>
    <row r="363" s="1" customFormat="1" ht="25.5" customHeight="1">
      <c r="B363" s="47"/>
      <c r="C363" s="220" t="s">
        <v>537</v>
      </c>
      <c r="D363" s="220" t="s">
        <v>170</v>
      </c>
      <c r="E363" s="221" t="s">
        <v>538</v>
      </c>
      <c r="F363" s="222" t="s">
        <v>539</v>
      </c>
      <c r="G363" s="222"/>
      <c r="H363" s="222"/>
      <c r="I363" s="222"/>
      <c r="J363" s="223" t="s">
        <v>211</v>
      </c>
      <c r="K363" s="224">
        <v>162.12000000000001</v>
      </c>
      <c r="L363" s="225">
        <v>0</v>
      </c>
      <c r="M363" s="226"/>
      <c r="N363" s="227">
        <f>ROUND(L363*K363,1)</f>
        <v>0</v>
      </c>
      <c r="O363" s="227"/>
      <c r="P363" s="227"/>
      <c r="Q363" s="227"/>
      <c r="R363" s="49"/>
      <c r="T363" s="228" t="s">
        <v>22</v>
      </c>
      <c r="U363" s="57" t="s">
        <v>45</v>
      </c>
      <c r="V363" s="48"/>
      <c r="W363" s="229">
        <f>V363*K363</f>
        <v>0</v>
      </c>
      <c r="X363" s="229">
        <v>6.9999999999999994E-05</v>
      </c>
      <c r="Y363" s="229">
        <f>X363*K363</f>
        <v>0.0113484</v>
      </c>
      <c r="Z363" s="229">
        <v>0</v>
      </c>
      <c r="AA363" s="230">
        <f>Z363*K363</f>
        <v>0</v>
      </c>
      <c r="AR363" s="23" t="s">
        <v>262</v>
      </c>
      <c r="AT363" s="23" t="s">
        <v>170</v>
      </c>
      <c r="AU363" s="23" t="s">
        <v>118</v>
      </c>
      <c r="AY363" s="23" t="s">
        <v>169</v>
      </c>
      <c r="BE363" s="143">
        <f>IF(U363="základní",N363,0)</f>
        <v>0</v>
      </c>
      <c r="BF363" s="143">
        <f>IF(U363="snížená",N363,0)</f>
        <v>0</v>
      </c>
      <c r="BG363" s="143">
        <f>IF(U363="zákl. přenesená",N363,0)</f>
        <v>0</v>
      </c>
      <c r="BH363" s="143">
        <f>IF(U363="sníž. přenesená",N363,0)</f>
        <v>0</v>
      </c>
      <c r="BI363" s="143">
        <f>IF(U363="nulová",N363,0)</f>
        <v>0</v>
      </c>
      <c r="BJ363" s="23" t="s">
        <v>38</v>
      </c>
      <c r="BK363" s="143">
        <f>ROUND(L363*K363,1)</f>
        <v>0</v>
      </c>
      <c r="BL363" s="23" t="s">
        <v>262</v>
      </c>
      <c r="BM363" s="23" t="s">
        <v>540</v>
      </c>
    </row>
    <row r="364" s="10" customFormat="1" ht="16.5" customHeight="1">
      <c r="B364" s="231"/>
      <c r="C364" s="232"/>
      <c r="D364" s="232"/>
      <c r="E364" s="233" t="s">
        <v>22</v>
      </c>
      <c r="F364" s="234" t="s">
        <v>541</v>
      </c>
      <c r="G364" s="235"/>
      <c r="H364" s="235"/>
      <c r="I364" s="235"/>
      <c r="J364" s="232"/>
      <c r="K364" s="233" t="s">
        <v>22</v>
      </c>
      <c r="L364" s="232"/>
      <c r="M364" s="232"/>
      <c r="N364" s="232"/>
      <c r="O364" s="232"/>
      <c r="P364" s="232"/>
      <c r="Q364" s="232"/>
      <c r="R364" s="236"/>
      <c r="T364" s="237"/>
      <c r="U364" s="232"/>
      <c r="V364" s="232"/>
      <c r="W364" s="232"/>
      <c r="X364" s="232"/>
      <c r="Y364" s="232"/>
      <c r="Z364" s="232"/>
      <c r="AA364" s="238"/>
      <c r="AT364" s="239" t="s">
        <v>177</v>
      </c>
      <c r="AU364" s="239" t="s">
        <v>118</v>
      </c>
      <c r="AV364" s="10" t="s">
        <v>38</v>
      </c>
      <c r="AW364" s="10" t="s">
        <v>37</v>
      </c>
      <c r="AX364" s="10" t="s">
        <v>80</v>
      </c>
      <c r="AY364" s="239" t="s">
        <v>169</v>
      </c>
    </row>
    <row r="365" s="11" customFormat="1" ht="16.5" customHeight="1">
      <c r="B365" s="240"/>
      <c r="C365" s="241"/>
      <c r="D365" s="241"/>
      <c r="E365" s="242" t="s">
        <v>22</v>
      </c>
      <c r="F365" s="243" t="s">
        <v>542</v>
      </c>
      <c r="G365" s="241"/>
      <c r="H365" s="241"/>
      <c r="I365" s="241"/>
      <c r="J365" s="241"/>
      <c r="K365" s="244">
        <v>162.12000000000001</v>
      </c>
      <c r="L365" s="241"/>
      <c r="M365" s="241"/>
      <c r="N365" s="241"/>
      <c r="O365" s="241"/>
      <c r="P365" s="241"/>
      <c r="Q365" s="241"/>
      <c r="R365" s="245"/>
      <c r="T365" s="246"/>
      <c r="U365" s="241"/>
      <c r="V365" s="241"/>
      <c r="W365" s="241"/>
      <c r="X365" s="241"/>
      <c r="Y365" s="241"/>
      <c r="Z365" s="241"/>
      <c r="AA365" s="247"/>
      <c r="AT365" s="248" t="s">
        <v>177</v>
      </c>
      <c r="AU365" s="248" t="s">
        <v>118</v>
      </c>
      <c r="AV365" s="11" t="s">
        <v>118</v>
      </c>
      <c r="AW365" s="11" t="s">
        <v>37</v>
      </c>
      <c r="AX365" s="11" t="s">
        <v>38</v>
      </c>
      <c r="AY365" s="248" t="s">
        <v>169</v>
      </c>
    </row>
    <row r="366" s="1" customFormat="1" ht="25.5" customHeight="1">
      <c r="B366" s="47"/>
      <c r="C366" s="261" t="s">
        <v>543</v>
      </c>
      <c r="D366" s="261" t="s">
        <v>248</v>
      </c>
      <c r="E366" s="262" t="s">
        <v>544</v>
      </c>
      <c r="F366" s="263" t="s">
        <v>545</v>
      </c>
      <c r="G366" s="263"/>
      <c r="H366" s="263"/>
      <c r="I366" s="263"/>
      <c r="J366" s="264" t="s">
        <v>173</v>
      </c>
      <c r="K366" s="265">
        <v>6.4850000000000003</v>
      </c>
      <c r="L366" s="266">
        <v>0</v>
      </c>
      <c r="M366" s="267"/>
      <c r="N366" s="268">
        <f>ROUND(L366*K366,1)</f>
        <v>0</v>
      </c>
      <c r="O366" s="227"/>
      <c r="P366" s="227"/>
      <c r="Q366" s="227"/>
      <c r="R366" s="49"/>
      <c r="T366" s="228" t="s">
        <v>22</v>
      </c>
      <c r="U366" s="57" t="s">
        <v>45</v>
      </c>
      <c r="V366" s="48"/>
      <c r="W366" s="229">
        <f>V366*K366</f>
        <v>0</v>
      </c>
      <c r="X366" s="229">
        <v>0.55000000000000004</v>
      </c>
      <c r="Y366" s="229">
        <f>X366*K366</f>
        <v>3.5667500000000003</v>
      </c>
      <c r="Z366" s="229">
        <v>0</v>
      </c>
      <c r="AA366" s="230">
        <f>Z366*K366</f>
        <v>0</v>
      </c>
      <c r="AR366" s="23" t="s">
        <v>354</v>
      </c>
      <c r="AT366" s="23" t="s">
        <v>248</v>
      </c>
      <c r="AU366" s="23" t="s">
        <v>118</v>
      </c>
      <c r="AY366" s="23" t="s">
        <v>169</v>
      </c>
      <c r="BE366" s="143">
        <f>IF(U366="základní",N366,0)</f>
        <v>0</v>
      </c>
      <c r="BF366" s="143">
        <f>IF(U366="snížená",N366,0)</f>
        <v>0</v>
      </c>
      <c r="BG366" s="143">
        <f>IF(U366="zákl. přenesená",N366,0)</f>
        <v>0</v>
      </c>
      <c r="BH366" s="143">
        <f>IF(U366="sníž. přenesená",N366,0)</f>
        <v>0</v>
      </c>
      <c r="BI366" s="143">
        <f>IF(U366="nulová",N366,0)</f>
        <v>0</v>
      </c>
      <c r="BJ366" s="23" t="s">
        <v>38</v>
      </c>
      <c r="BK366" s="143">
        <f>ROUND(L366*K366,1)</f>
        <v>0</v>
      </c>
      <c r="BL366" s="23" t="s">
        <v>262</v>
      </c>
      <c r="BM366" s="23" t="s">
        <v>546</v>
      </c>
    </row>
    <row r="367" s="11" customFormat="1" ht="16.5" customHeight="1">
      <c r="B367" s="240"/>
      <c r="C367" s="241"/>
      <c r="D367" s="241"/>
      <c r="E367" s="242" t="s">
        <v>22</v>
      </c>
      <c r="F367" s="259" t="s">
        <v>547</v>
      </c>
      <c r="G367" s="260"/>
      <c r="H367" s="260"/>
      <c r="I367" s="260"/>
      <c r="J367" s="241"/>
      <c r="K367" s="244">
        <v>6.4850000000000003</v>
      </c>
      <c r="L367" s="241"/>
      <c r="M367" s="241"/>
      <c r="N367" s="241"/>
      <c r="O367" s="241"/>
      <c r="P367" s="241"/>
      <c r="Q367" s="241"/>
      <c r="R367" s="245"/>
      <c r="T367" s="246"/>
      <c r="U367" s="241"/>
      <c r="V367" s="241"/>
      <c r="W367" s="241"/>
      <c r="X367" s="241"/>
      <c r="Y367" s="241"/>
      <c r="Z367" s="241"/>
      <c r="AA367" s="247"/>
      <c r="AT367" s="248" t="s">
        <v>177</v>
      </c>
      <c r="AU367" s="248" t="s">
        <v>118</v>
      </c>
      <c r="AV367" s="11" t="s">
        <v>118</v>
      </c>
      <c r="AW367" s="11" t="s">
        <v>37</v>
      </c>
      <c r="AX367" s="11" t="s">
        <v>38</v>
      </c>
      <c r="AY367" s="248" t="s">
        <v>169</v>
      </c>
    </row>
    <row r="368" s="1" customFormat="1" ht="25.5" customHeight="1">
      <c r="B368" s="47"/>
      <c r="C368" s="220" t="s">
        <v>548</v>
      </c>
      <c r="D368" s="220" t="s">
        <v>170</v>
      </c>
      <c r="E368" s="221" t="s">
        <v>549</v>
      </c>
      <c r="F368" s="222" t="s">
        <v>550</v>
      </c>
      <c r="G368" s="222"/>
      <c r="H368" s="222"/>
      <c r="I368" s="222"/>
      <c r="J368" s="223" t="s">
        <v>551</v>
      </c>
      <c r="K368" s="273">
        <v>0</v>
      </c>
      <c r="L368" s="225">
        <v>0</v>
      </c>
      <c r="M368" s="226"/>
      <c r="N368" s="227">
        <f>ROUND(L368*K368,1)</f>
        <v>0</v>
      </c>
      <c r="O368" s="227"/>
      <c r="P368" s="227"/>
      <c r="Q368" s="227"/>
      <c r="R368" s="49"/>
      <c r="T368" s="228" t="s">
        <v>22</v>
      </c>
      <c r="U368" s="57" t="s">
        <v>45</v>
      </c>
      <c r="V368" s="48"/>
      <c r="W368" s="229">
        <f>V368*K368</f>
        <v>0</v>
      </c>
      <c r="X368" s="229">
        <v>0</v>
      </c>
      <c r="Y368" s="229">
        <f>X368*K368</f>
        <v>0</v>
      </c>
      <c r="Z368" s="229">
        <v>0</v>
      </c>
      <c r="AA368" s="230">
        <f>Z368*K368</f>
        <v>0</v>
      </c>
      <c r="AR368" s="23" t="s">
        <v>262</v>
      </c>
      <c r="AT368" s="23" t="s">
        <v>170</v>
      </c>
      <c r="AU368" s="23" t="s">
        <v>118</v>
      </c>
      <c r="AY368" s="23" t="s">
        <v>169</v>
      </c>
      <c r="BE368" s="143">
        <f>IF(U368="základní",N368,0)</f>
        <v>0</v>
      </c>
      <c r="BF368" s="143">
        <f>IF(U368="snížená",N368,0)</f>
        <v>0</v>
      </c>
      <c r="BG368" s="143">
        <f>IF(U368="zákl. přenesená",N368,0)</f>
        <v>0</v>
      </c>
      <c r="BH368" s="143">
        <f>IF(U368="sníž. přenesená",N368,0)</f>
        <v>0</v>
      </c>
      <c r="BI368" s="143">
        <f>IF(U368="nulová",N368,0)</f>
        <v>0</v>
      </c>
      <c r="BJ368" s="23" t="s">
        <v>38</v>
      </c>
      <c r="BK368" s="143">
        <f>ROUND(L368*K368,1)</f>
        <v>0</v>
      </c>
      <c r="BL368" s="23" t="s">
        <v>262</v>
      </c>
      <c r="BM368" s="23" t="s">
        <v>552</v>
      </c>
    </row>
    <row r="369" s="9" customFormat="1" ht="29.88" customHeight="1">
      <c r="B369" s="206"/>
      <c r="C369" s="207"/>
      <c r="D369" s="217" t="s">
        <v>141</v>
      </c>
      <c r="E369" s="217"/>
      <c r="F369" s="217"/>
      <c r="G369" s="217"/>
      <c r="H369" s="217"/>
      <c r="I369" s="217"/>
      <c r="J369" s="217"/>
      <c r="K369" s="217"/>
      <c r="L369" s="217"/>
      <c r="M369" s="217"/>
      <c r="N369" s="269">
        <f>BK369</f>
        <v>0</v>
      </c>
      <c r="O369" s="270"/>
      <c r="P369" s="270"/>
      <c r="Q369" s="270"/>
      <c r="R369" s="210"/>
      <c r="T369" s="211"/>
      <c r="U369" s="207"/>
      <c r="V369" s="207"/>
      <c r="W369" s="212">
        <f>SUM(W370:W405)</f>
        <v>0</v>
      </c>
      <c r="X369" s="207"/>
      <c r="Y369" s="212">
        <f>SUM(Y370:Y405)</f>
        <v>1.0114295150000001</v>
      </c>
      <c r="Z369" s="207"/>
      <c r="AA369" s="213">
        <f>SUM(AA370:AA405)</f>
        <v>0.34092</v>
      </c>
      <c r="AR369" s="214" t="s">
        <v>118</v>
      </c>
      <c r="AT369" s="215" t="s">
        <v>79</v>
      </c>
      <c r="AU369" s="215" t="s">
        <v>38</v>
      </c>
      <c r="AY369" s="214" t="s">
        <v>169</v>
      </c>
      <c r="BK369" s="216">
        <f>SUM(BK370:BK405)</f>
        <v>0</v>
      </c>
    </row>
    <row r="370" s="1" customFormat="1" ht="16.5" customHeight="1">
      <c r="B370" s="47"/>
      <c r="C370" s="220" t="s">
        <v>553</v>
      </c>
      <c r="D370" s="220" t="s">
        <v>170</v>
      </c>
      <c r="E370" s="221" t="s">
        <v>554</v>
      </c>
      <c r="F370" s="222" t="s">
        <v>555</v>
      </c>
      <c r="G370" s="222"/>
      <c r="H370" s="222"/>
      <c r="I370" s="222"/>
      <c r="J370" s="223" t="s">
        <v>184</v>
      </c>
      <c r="K370" s="224">
        <v>89.450000000000003</v>
      </c>
      <c r="L370" s="225">
        <v>0</v>
      </c>
      <c r="M370" s="226"/>
      <c r="N370" s="227">
        <f>ROUND(L370*K370,1)</f>
        <v>0</v>
      </c>
      <c r="O370" s="227"/>
      <c r="P370" s="227"/>
      <c r="Q370" s="227"/>
      <c r="R370" s="49"/>
      <c r="T370" s="228" t="s">
        <v>22</v>
      </c>
      <c r="U370" s="57" t="s">
        <v>45</v>
      </c>
      <c r="V370" s="48"/>
      <c r="W370" s="229">
        <f>V370*K370</f>
        <v>0</v>
      </c>
      <c r="X370" s="229">
        <v>0</v>
      </c>
      <c r="Y370" s="229">
        <f>X370*K370</f>
        <v>0</v>
      </c>
      <c r="Z370" s="229">
        <v>0.0025999999999999999</v>
      </c>
      <c r="AA370" s="230">
        <f>Z370*K370</f>
        <v>0.23257</v>
      </c>
      <c r="AR370" s="23" t="s">
        <v>262</v>
      </c>
      <c r="AT370" s="23" t="s">
        <v>170</v>
      </c>
      <c r="AU370" s="23" t="s">
        <v>118</v>
      </c>
      <c r="AY370" s="23" t="s">
        <v>169</v>
      </c>
      <c r="BE370" s="143">
        <f>IF(U370="základní",N370,0)</f>
        <v>0</v>
      </c>
      <c r="BF370" s="143">
        <f>IF(U370="snížená",N370,0)</f>
        <v>0</v>
      </c>
      <c r="BG370" s="143">
        <f>IF(U370="zákl. přenesená",N370,0)</f>
        <v>0</v>
      </c>
      <c r="BH370" s="143">
        <f>IF(U370="sníž. přenesená",N370,0)</f>
        <v>0</v>
      </c>
      <c r="BI370" s="143">
        <f>IF(U370="nulová",N370,0)</f>
        <v>0</v>
      </c>
      <c r="BJ370" s="23" t="s">
        <v>38</v>
      </c>
      <c r="BK370" s="143">
        <f>ROUND(L370*K370,1)</f>
        <v>0</v>
      </c>
      <c r="BL370" s="23" t="s">
        <v>262</v>
      </c>
      <c r="BM370" s="23" t="s">
        <v>556</v>
      </c>
    </row>
    <row r="371" s="11" customFormat="1" ht="16.5" customHeight="1">
      <c r="B371" s="240"/>
      <c r="C371" s="241"/>
      <c r="D371" s="241"/>
      <c r="E371" s="242" t="s">
        <v>22</v>
      </c>
      <c r="F371" s="259" t="s">
        <v>557</v>
      </c>
      <c r="G371" s="260"/>
      <c r="H371" s="260"/>
      <c r="I371" s="260"/>
      <c r="J371" s="241"/>
      <c r="K371" s="244">
        <v>89.450000000000003</v>
      </c>
      <c r="L371" s="241"/>
      <c r="M371" s="241"/>
      <c r="N371" s="241"/>
      <c r="O371" s="241"/>
      <c r="P371" s="241"/>
      <c r="Q371" s="241"/>
      <c r="R371" s="245"/>
      <c r="T371" s="246"/>
      <c r="U371" s="241"/>
      <c r="V371" s="241"/>
      <c r="W371" s="241"/>
      <c r="X371" s="241"/>
      <c r="Y371" s="241"/>
      <c r="Z371" s="241"/>
      <c r="AA371" s="247"/>
      <c r="AT371" s="248" t="s">
        <v>177</v>
      </c>
      <c r="AU371" s="248" t="s">
        <v>118</v>
      </c>
      <c r="AV371" s="11" t="s">
        <v>118</v>
      </c>
      <c r="AW371" s="11" t="s">
        <v>37</v>
      </c>
      <c r="AX371" s="11" t="s">
        <v>38</v>
      </c>
      <c r="AY371" s="248" t="s">
        <v>169</v>
      </c>
    </row>
    <row r="372" s="1" customFormat="1" ht="16.5" customHeight="1">
      <c r="B372" s="47"/>
      <c r="C372" s="220" t="s">
        <v>558</v>
      </c>
      <c r="D372" s="220" t="s">
        <v>170</v>
      </c>
      <c r="E372" s="221" t="s">
        <v>559</v>
      </c>
      <c r="F372" s="222" t="s">
        <v>560</v>
      </c>
      <c r="G372" s="222"/>
      <c r="H372" s="222"/>
      <c r="I372" s="222"/>
      <c r="J372" s="223" t="s">
        <v>184</v>
      </c>
      <c r="K372" s="224">
        <v>27.5</v>
      </c>
      <c r="L372" s="225">
        <v>0</v>
      </c>
      <c r="M372" s="226"/>
      <c r="N372" s="227">
        <f>ROUND(L372*K372,1)</f>
        <v>0</v>
      </c>
      <c r="O372" s="227"/>
      <c r="P372" s="227"/>
      <c r="Q372" s="227"/>
      <c r="R372" s="49"/>
      <c r="T372" s="228" t="s">
        <v>22</v>
      </c>
      <c r="U372" s="57" t="s">
        <v>45</v>
      </c>
      <c r="V372" s="48"/>
      <c r="W372" s="229">
        <f>V372*K372</f>
        <v>0</v>
      </c>
      <c r="X372" s="229">
        <v>0</v>
      </c>
      <c r="Y372" s="229">
        <f>X372*K372</f>
        <v>0</v>
      </c>
      <c r="Z372" s="229">
        <v>0.0039399999999999999</v>
      </c>
      <c r="AA372" s="230">
        <f>Z372*K372</f>
        <v>0.10835</v>
      </c>
      <c r="AR372" s="23" t="s">
        <v>262</v>
      </c>
      <c r="AT372" s="23" t="s">
        <v>170</v>
      </c>
      <c r="AU372" s="23" t="s">
        <v>118</v>
      </c>
      <c r="AY372" s="23" t="s">
        <v>169</v>
      </c>
      <c r="BE372" s="143">
        <f>IF(U372="základní",N372,0)</f>
        <v>0</v>
      </c>
      <c r="BF372" s="143">
        <f>IF(U372="snížená",N372,0)</f>
        <v>0</v>
      </c>
      <c r="BG372" s="143">
        <f>IF(U372="zákl. přenesená",N372,0)</f>
        <v>0</v>
      </c>
      <c r="BH372" s="143">
        <f>IF(U372="sníž. přenesená",N372,0)</f>
        <v>0</v>
      </c>
      <c r="BI372" s="143">
        <f>IF(U372="nulová",N372,0)</f>
        <v>0</v>
      </c>
      <c r="BJ372" s="23" t="s">
        <v>38</v>
      </c>
      <c r="BK372" s="143">
        <f>ROUND(L372*K372,1)</f>
        <v>0</v>
      </c>
      <c r="BL372" s="23" t="s">
        <v>262</v>
      </c>
      <c r="BM372" s="23" t="s">
        <v>561</v>
      </c>
    </row>
    <row r="373" s="11" customFormat="1" ht="16.5" customHeight="1">
      <c r="B373" s="240"/>
      <c r="C373" s="241"/>
      <c r="D373" s="241"/>
      <c r="E373" s="242" t="s">
        <v>22</v>
      </c>
      <c r="F373" s="259" t="s">
        <v>503</v>
      </c>
      <c r="G373" s="260"/>
      <c r="H373" s="260"/>
      <c r="I373" s="260"/>
      <c r="J373" s="241"/>
      <c r="K373" s="244">
        <v>14.699999999999999</v>
      </c>
      <c r="L373" s="241"/>
      <c r="M373" s="241"/>
      <c r="N373" s="241"/>
      <c r="O373" s="241"/>
      <c r="P373" s="241"/>
      <c r="Q373" s="241"/>
      <c r="R373" s="245"/>
      <c r="T373" s="246"/>
      <c r="U373" s="241"/>
      <c r="V373" s="241"/>
      <c r="W373" s="241"/>
      <c r="X373" s="241"/>
      <c r="Y373" s="241"/>
      <c r="Z373" s="241"/>
      <c r="AA373" s="247"/>
      <c r="AT373" s="248" t="s">
        <v>177</v>
      </c>
      <c r="AU373" s="248" t="s">
        <v>118</v>
      </c>
      <c r="AV373" s="11" t="s">
        <v>118</v>
      </c>
      <c r="AW373" s="11" t="s">
        <v>37</v>
      </c>
      <c r="AX373" s="11" t="s">
        <v>80</v>
      </c>
      <c r="AY373" s="248" t="s">
        <v>169</v>
      </c>
    </row>
    <row r="374" s="11" customFormat="1" ht="16.5" customHeight="1">
      <c r="B374" s="240"/>
      <c r="C374" s="241"/>
      <c r="D374" s="241"/>
      <c r="E374" s="242" t="s">
        <v>22</v>
      </c>
      <c r="F374" s="243" t="s">
        <v>504</v>
      </c>
      <c r="G374" s="241"/>
      <c r="H374" s="241"/>
      <c r="I374" s="241"/>
      <c r="J374" s="241"/>
      <c r="K374" s="244">
        <v>12.800000000000001</v>
      </c>
      <c r="L374" s="241"/>
      <c r="M374" s="241"/>
      <c r="N374" s="241"/>
      <c r="O374" s="241"/>
      <c r="P374" s="241"/>
      <c r="Q374" s="241"/>
      <c r="R374" s="245"/>
      <c r="T374" s="246"/>
      <c r="U374" s="241"/>
      <c r="V374" s="241"/>
      <c r="W374" s="241"/>
      <c r="X374" s="241"/>
      <c r="Y374" s="241"/>
      <c r="Z374" s="241"/>
      <c r="AA374" s="247"/>
      <c r="AT374" s="248" t="s">
        <v>177</v>
      </c>
      <c r="AU374" s="248" t="s">
        <v>118</v>
      </c>
      <c r="AV374" s="11" t="s">
        <v>118</v>
      </c>
      <c r="AW374" s="11" t="s">
        <v>37</v>
      </c>
      <c r="AX374" s="11" t="s">
        <v>80</v>
      </c>
      <c r="AY374" s="248" t="s">
        <v>169</v>
      </c>
    </row>
    <row r="375" s="12" customFormat="1" ht="16.5" customHeight="1">
      <c r="B375" s="250"/>
      <c r="C375" s="251"/>
      <c r="D375" s="251"/>
      <c r="E375" s="252" t="s">
        <v>22</v>
      </c>
      <c r="F375" s="253" t="s">
        <v>181</v>
      </c>
      <c r="G375" s="251"/>
      <c r="H375" s="251"/>
      <c r="I375" s="251"/>
      <c r="J375" s="251"/>
      <c r="K375" s="254">
        <v>27.5</v>
      </c>
      <c r="L375" s="251"/>
      <c r="M375" s="251"/>
      <c r="N375" s="251"/>
      <c r="O375" s="251"/>
      <c r="P375" s="251"/>
      <c r="Q375" s="251"/>
      <c r="R375" s="255"/>
      <c r="T375" s="256"/>
      <c r="U375" s="251"/>
      <c r="V375" s="251"/>
      <c r="W375" s="251"/>
      <c r="X375" s="251"/>
      <c r="Y375" s="251"/>
      <c r="Z375" s="251"/>
      <c r="AA375" s="257"/>
      <c r="AT375" s="258" t="s">
        <v>177</v>
      </c>
      <c r="AU375" s="258" t="s">
        <v>118</v>
      </c>
      <c r="AV375" s="12" t="s">
        <v>174</v>
      </c>
      <c r="AW375" s="12" t="s">
        <v>37</v>
      </c>
      <c r="AX375" s="12" t="s">
        <v>38</v>
      </c>
      <c r="AY375" s="258" t="s">
        <v>169</v>
      </c>
    </row>
    <row r="376" s="1" customFormat="1" ht="25.5" customHeight="1">
      <c r="B376" s="47"/>
      <c r="C376" s="220" t="s">
        <v>562</v>
      </c>
      <c r="D376" s="220" t="s">
        <v>170</v>
      </c>
      <c r="E376" s="221" t="s">
        <v>563</v>
      </c>
      <c r="F376" s="222" t="s">
        <v>564</v>
      </c>
      <c r="G376" s="222"/>
      <c r="H376" s="222"/>
      <c r="I376" s="222"/>
      <c r="J376" s="223" t="s">
        <v>184</v>
      </c>
      <c r="K376" s="224">
        <v>12.800000000000001</v>
      </c>
      <c r="L376" s="225">
        <v>0</v>
      </c>
      <c r="M376" s="226"/>
      <c r="N376" s="227">
        <f>ROUND(L376*K376,1)</f>
        <v>0</v>
      </c>
      <c r="O376" s="227"/>
      <c r="P376" s="227"/>
      <c r="Q376" s="227"/>
      <c r="R376" s="49"/>
      <c r="T376" s="228" t="s">
        <v>22</v>
      </c>
      <c r="U376" s="57" t="s">
        <v>45</v>
      </c>
      <c r="V376" s="48"/>
      <c r="W376" s="229">
        <f>V376*K376</f>
        <v>0</v>
      </c>
      <c r="X376" s="229">
        <v>0.0028652500000000002</v>
      </c>
      <c r="Y376" s="229">
        <f>X376*K376</f>
        <v>0.036675200000000005</v>
      </c>
      <c r="Z376" s="229">
        <v>0</v>
      </c>
      <c r="AA376" s="230">
        <f>Z376*K376</f>
        <v>0</v>
      </c>
      <c r="AR376" s="23" t="s">
        <v>262</v>
      </c>
      <c r="AT376" s="23" t="s">
        <v>170</v>
      </c>
      <c r="AU376" s="23" t="s">
        <v>118</v>
      </c>
      <c r="AY376" s="23" t="s">
        <v>169</v>
      </c>
      <c r="BE376" s="143">
        <f>IF(U376="základní",N376,0)</f>
        <v>0</v>
      </c>
      <c r="BF376" s="143">
        <f>IF(U376="snížená",N376,0)</f>
        <v>0</v>
      </c>
      <c r="BG376" s="143">
        <f>IF(U376="zákl. přenesená",N376,0)</f>
        <v>0</v>
      </c>
      <c r="BH376" s="143">
        <f>IF(U376="sníž. přenesená",N376,0)</f>
        <v>0</v>
      </c>
      <c r="BI376" s="143">
        <f>IF(U376="nulová",N376,0)</f>
        <v>0</v>
      </c>
      <c r="BJ376" s="23" t="s">
        <v>38</v>
      </c>
      <c r="BK376" s="143">
        <f>ROUND(L376*K376,1)</f>
        <v>0</v>
      </c>
      <c r="BL376" s="23" t="s">
        <v>262</v>
      </c>
      <c r="BM376" s="23" t="s">
        <v>565</v>
      </c>
    </row>
    <row r="377" s="10" customFormat="1" ht="16.5" customHeight="1">
      <c r="B377" s="231"/>
      <c r="C377" s="232"/>
      <c r="D377" s="232"/>
      <c r="E377" s="233" t="s">
        <v>22</v>
      </c>
      <c r="F377" s="234" t="s">
        <v>566</v>
      </c>
      <c r="G377" s="235"/>
      <c r="H377" s="235"/>
      <c r="I377" s="235"/>
      <c r="J377" s="232"/>
      <c r="K377" s="233" t="s">
        <v>22</v>
      </c>
      <c r="L377" s="232"/>
      <c r="M377" s="232"/>
      <c r="N377" s="232"/>
      <c r="O377" s="232"/>
      <c r="P377" s="232"/>
      <c r="Q377" s="232"/>
      <c r="R377" s="236"/>
      <c r="T377" s="237"/>
      <c r="U377" s="232"/>
      <c r="V377" s="232"/>
      <c r="W377" s="232"/>
      <c r="X377" s="232"/>
      <c r="Y377" s="232"/>
      <c r="Z377" s="232"/>
      <c r="AA377" s="238"/>
      <c r="AT377" s="239" t="s">
        <v>177</v>
      </c>
      <c r="AU377" s="239" t="s">
        <v>118</v>
      </c>
      <c r="AV377" s="10" t="s">
        <v>38</v>
      </c>
      <c r="AW377" s="10" t="s">
        <v>37</v>
      </c>
      <c r="AX377" s="10" t="s">
        <v>80</v>
      </c>
      <c r="AY377" s="239" t="s">
        <v>169</v>
      </c>
    </row>
    <row r="378" s="11" customFormat="1" ht="16.5" customHeight="1">
      <c r="B378" s="240"/>
      <c r="C378" s="241"/>
      <c r="D378" s="241"/>
      <c r="E378" s="242" t="s">
        <v>22</v>
      </c>
      <c r="F378" s="243" t="s">
        <v>567</v>
      </c>
      <c r="G378" s="241"/>
      <c r="H378" s="241"/>
      <c r="I378" s="241"/>
      <c r="J378" s="241"/>
      <c r="K378" s="244">
        <v>12.800000000000001</v>
      </c>
      <c r="L378" s="241"/>
      <c r="M378" s="241"/>
      <c r="N378" s="241"/>
      <c r="O378" s="241"/>
      <c r="P378" s="241"/>
      <c r="Q378" s="241"/>
      <c r="R378" s="245"/>
      <c r="T378" s="246"/>
      <c r="U378" s="241"/>
      <c r="V378" s="241"/>
      <c r="W378" s="241"/>
      <c r="X378" s="241"/>
      <c r="Y378" s="241"/>
      <c r="Z378" s="241"/>
      <c r="AA378" s="247"/>
      <c r="AT378" s="248" t="s">
        <v>177</v>
      </c>
      <c r="AU378" s="248" t="s">
        <v>118</v>
      </c>
      <c r="AV378" s="11" t="s">
        <v>118</v>
      </c>
      <c r="AW378" s="11" t="s">
        <v>37</v>
      </c>
      <c r="AX378" s="11" t="s">
        <v>38</v>
      </c>
      <c r="AY378" s="248" t="s">
        <v>169</v>
      </c>
    </row>
    <row r="379" s="1" customFormat="1" ht="25.5" customHeight="1">
      <c r="B379" s="47"/>
      <c r="C379" s="220" t="s">
        <v>568</v>
      </c>
      <c r="D379" s="220" t="s">
        <v>170</v>
      </c>
      <c r="E379" s="221" t="s">
        <v>569</v>
      </c>
      <c r="F379" s="222" t="s">
        <v>570</v>
      </c>
      <c r="G379" s="222"/>
      <c r="H379" s="222"/>
      <c r="I379" s="222"/>
      <c r="J379" s="223" t="s">
        <v>184</v>
      </c>
      <c r="K379" s="224">
        <v>86.859999999999999</v>
      </c>
      <c r="L379" s="225">
        <v>0</v>
      </c>
      <c r="M379" s="226"/>
      <c r="N379" s="227">
        <f>ROUND(L379*K379,1)</f>
        <v>0</v>
      </c>
      <c r="O379" s="227"/>
      <c r="P379" s="227"/>
      <c r="Q379" s="227"/>
      <c r="R379" s="49"/>
      <c r="T379" s="228" t="s">
        <v>22</v>
      </c>
      <c r="U379" s="57" t="s">
        <v>45</v>
      </c>
      <c r="V379" s="48"/>
      <c r="W379" s="229">
        <f>V379*K379</f>
        <v>0</v>
      </c>
      <c r="X379" s="229">
        <v>0.0018418</v>
      </c>
      <c r="Y379" s="229">
        <f>X379*K379</f>
        <v>0.159978748</v>
      </c>
      <c r="Z379" s="229">
        <v>0</v>
      </c>
      <c r="AA379" s="230">
        <f>Z379*K379</f>
        <v>0</v>
      </c>
      <c r="AR379" s="23" t="s">
        <v>262</v>
      </c>
      <c r="AT379" s="23" t="s">
        <v>170</v>
      </c>
      <c r="AU379" s="23" t="s">
        <v>118</v>
      </c>
      <c r="AY379" s="23" t="s">
        <v>169</v>
      </c>
      <c r="BE379" s="143">
        <f>IF(U379="základní",N379,0)</f>
        <v>0</v>
      </c>
      <c r="BF379" s="143">
        <f>IF(U379="snížená",N379,0)</f>
        <v>0</v>
      </c>
      <c r="BG379" s="143">
        <f>IF(U379="zákl. přenesená",N379,0)</f>
        <v>0</v>
      </c>
      <c r="BH379" s="143">
        <f>IF(U379="sníž. přenesená",N379,0)</f>
        <v>0</v>
      </c>
      <c r="BI379" s="143">
        <f>IF(U379="nulová",N379,0)</f>
        <v>0</v>
      </c>
      <c r="BJ379" s="23" t="s">
        <v>38</v>
      </c>
      <c r="BK379" s="143">
        <f>ROUND(L379*K379,1)</f>
        <v>0</v>
      </c>
      <c r="BL379" s="23" t="s">
        <v>262</v>
      </c>
      <c r="BM379" s="23" t="s">
        <v>571</v>
      </c>
    </row>
    <row r="380" s="10" customFormat="1" ht="16.5" customHeight="1">
      <c r="B380" s="231"/>
      <c r="C380" s="232"/>
      <c r="D380" s="232"/>
      <c r="E380" s="233" t="s">
        <v>22</v>
      </c>
      <c r="F380" s="234" t="s">
        <v>572</v>
      </c>
      <c r="G380" s="235"/>
      <c r="H380" s="235"/>
      <c r="I380" s="235"/>
      <c r="J380" s="232"/>
      <c r="K380" s="233" t="s">
        <v>22</v>
      </c>
      <c r="L380" s="232"/>
      <c r="M380" s="232"/>
      <c r="N380" s="232"/>
      <c r="O380" s="232"/>
      <c r="P380" s="232"/>
      <c r="Q380" s="232"/>
      <c r="R380" s="236"/>
      <c r="T380" s="237"/>
      <c r="U380" s="232"/>
      <c r="V380" s="232"/>
      <c r="W380" s="232"/>
      <c r="X380" s="232"/>
      <c r="Y380" s="232"/>
      <c r="Z380" s="232"/>
      <c r="AA380" s="238"/>
      <c r="AT380" s="239" t="s">
        <v>177</v>
      </c>
      <c r="AU380" s="239" t="s">
        <v>118</v>
      </c>
      <c r="AV380" s="10" t="s">
        <v>38</v>
      </c>
      <c r="AW380" s="10" t="s">
        <v>37</v>
      </c>
      <c r="AX380" s="10" t="s">
        <v>80</v>
      </c>
      <c r="AY380" s="239" t="s">
        <v>169</v>
      </c>
    </row>
    <row r="381" s="11" customFormat="1" ht="16.5" customHeight="1">
      <c r="B381" s="240"/>
      <c r="C381" s="241"/>
      <c r="D381" s="241"/>
      <c r="E381" s="242" t="s">
        <v>22</v>
      </c>
      <c r="F381" s="243" t="s">
        <v>573</v>
      </c>
      <c r="G381" s="241"/>
      <c r="H381" s="241"/>
      <c r="I381" s="241"/>
      <c r="J381" s="241"/>
      <c r="K381" s="244">
        <v>86.859999999999999</v>
      </c>
      <c r="L381" s="241"/>
      <c r="M381" s="241"/>
      <c r="N381" s="241"/>
      <c r="O381" s="241"/>
      <c r="P381" s="241"/>
      <c r="Q381" s="241"/>
      <c r="R381" s="245"/>
      <c r="T381" s="246"/>
      <c r="U381" s="241"/>
      <c r="V381" s="241"/>
      <c r="W381" s="241"/>
      <c r="X381" s="241"/>
      <c r="Y381" s="241"/>
      <c r="Z381" s="241"/>
      <c r="AA381" s="247"/>
      <c r="AT381" s="248" t="s">
        <v>177</v>
      </c>
      <c r="AU381" s="248" t="s">
        <v>118</v>
      </c>
      <c r="AV381" s="11" t="s">
        <v>118</v>
      </c>
      <c r="AW381" s="11" t="s">
        <v>37</v>
      </c>
      <c r="AX381" s="11" t="s">
        <v>38</v>
      </c>
      <c r="AY381" s="248" t="s">
        <v>169</v>
      </c>
    </row>
    <row r="382" s="1" customFormat="1" ht="25.5" customHeight="1">
      <c r="B382" s="47"/>
      <c r="C382" s="220" t="s">
        <v>574</v>
      </c>
      <c r="D382" s="220" t="s">
        <v>170</v>
      </c>
      <c r="E382" s="221" t="s">
        <v>575</v>
      </c>
      <c r="F382" s="222" t="s">
        <v>576</v>
      </c>
      <c r="G382" s="222"/>
      <c r="H382" s="222"/>
      <c r="I382" s="222"/>
      <c r="J382" s="223" t="s">
        <v>184</v>
      </c>
      <c r="K382" s="224">
        <v>86.859999999999999</v>
      </c>
      <c r="L382" s="225">
        <v>0</v>
      </c>
      <c r="M382" s="226"/>
      <c r="N382" s="227">
        <f>ROUND(L382*K382,1)</f>
        <v>0</v>
      </c>
      <c r="O382" s="227"/>
      <c r="P382" s="227"/>
      <c r="Q382" s="227"/>
      <c r="R382" s="49"/>
      <c r="T382" s="228" t="s">
        <v>22</v>
      </c>
      <c r="U382" s="57" t="s">
        <v>45</v>
      </c>
      <c r="V382" s="48"/>
      <c r="W382" s="229">
        <f>V382*K382</f>
        <v>0</v>
      </c>
      <c r="X382" s="229">
        <v>0.00227305</v>
      </c>
      <c r="Y382" s="229">
        <f>X382*K382</f>
        <v>0.19743712299999999</v>
      </c>
      <c r="Z382" s="229">
        <v>0</v>
      </c>
      <c r="AA382" s="230">
        <f>Z382*K382</f>
        <v>0</v>
      </c>
      <c r="AR382" s="23" t="s">
        <v>262</v>
      </c>
      <c r="AT382" s="23" t="s">
        <v>170</v>
      </c>
      <c r="AU382" s="23" t="s">
        <v>118</v>
      </c>
      <c r="AY382" s="23" t="s">
        <v>169</v>
      </c>
      <c r="BE382" s="143">
        <f>IF(U382="základní",N382,0)</f>
        <v>0</v>
      </c>
      <c r="BF382" s="143">
        <f>IF(U382="snížená",N382,0)</f>
        <v>0</v>
      </c>
      <c r="BG382" s="143">
        <f>IF(U382="zákl. přenesená",N382,0)</f>
        <v>0</v>
      </c>
      <c r="BH382" s="143">
        <f>IF(U382="sníž. přenesená",N382,0)</f>
        <v>0</v>
      </c>
      <c r="BI382" s="143">
        <f>IF(U382="nulová",N382,0)</f>
        <v>0</v>
      </c>
      <c r="BJ382" s="23" t="s">
        <v>38</v>
      </c>
      <c r="BK382" s="143">
        <f>ROUND(L382*K382,1)</f>
        <v>0</v>
      </c>
      <c r="BL382" s="23" t="s">
        <v>262</v>
      </c>
      <c r="BM382" s="23" t="s">
        <v>577</v>
      </c>
    </row>
    <row r="383" s="10" customFormat="1" ht="16.5" customHeight="1">
      <c r="B383" s="231"/>
      <c r="C383" s="232"/>
      <c r="D383" s="232"/>
      <c r="E383" s="233" t="s">
        <v>22</v>
      </c>
      <c r="F383" s="234" t="s">
        <v>578</v>
      </c>
      <c r="G383" s="235"/>
      <c r="H383" s="235"/>
      <c r="I383" s="235"/>
      <c r="J383" s="232"/>
      <c r="K383" s="233" t="s">
        <v>22</v>
      </c>
      <c r="L383" s="232"/>
      <c r="M383" s="232"/>
      <c r="N383" s="232"/>
      <c r="O383" s="232"/>
      <c r="P383" s="232"/>
      <c r="Q383" s="232"/>
      <c r="R383" s="236"/>
      <c r="T383" s="237"/>
      <c r="U383" s="232"/>
      <c r="V383" s="232"/>
      <c r="W383" s="232"/>
      <c r="X383" s="232"/>
      <c r="Y383" s="232"/>
      <c r="Z383" s="232"/>
      <c r="AA383" s="238"/>
      <c r="AT383" s="239" t="s">
        <v>177</v>
      </c>
      <c r="AU383" s="239" t="s">
        <v>118</v>
      </c>
      <c r="AV383" s="10" t="s">
        <v>38</v>
      </c>
      <c r="AW383" s="10" t="s">
        <v>37</v>
      </c>
      <c r="AX383" s="10" t="s">
        <v>80</v>
      </c>
      <c r="AY383" s="239" t="s">
        <v>169</v>
      </c>
    </row>
    <row r="384" s="11" customFormat="1" ht="16.5" customHeight="1">
      <c r="B384" s="240"/>
      <c r="C384" s="241"/>
      <c r="D384" s="241"/>
      <c r="E384" s="242" t="s">
        <v>22</v>
      </c>
      <c r="F384" s="243" t="s">
        <v>573</v>
      </c>
      <c r="G384" s="241"/>
      <c r="H384" s="241"/>
      <c r="I384" s="241"/>
      <c r="J384" s="241"/>
      <c r="K384" s="244">
        <v>86.859999999999999</v>
      </c>
      <c r="L384" s="241"/>
      <c r="M384" s="241"/>
      <c r="N384" s="241"/>
      <c r="O384" s="241"/>
      <c r="P384" s="241"/>
      <c r="Q384" s="241"/>
      <c r="R384" s="245"/>
      <c r="T384" s="246"/>
      <c r="U384" s="241"/>
      <c r="V384" s="241"/>
      <c r="W384" s="241"/>
      <c r="X384" s="241"/>
      <c r="Y384" s="241"/>
      <c r="Z384" s="241"/>
      <c r="AA384" s="247"/>
      <c r="AT384" s="248" t="s">
        <v>177</v>
      </c>
      <c r="AU384" s="248" t="s">
        <v>118</v>
      </c>
      <c r="AV384" s="11" t="s">
        <v>118</v>
      </c>
      <c r="AW384" s="11" t="s">
        <v>37</v>
      </c>
      <c r="AX384" s="11" t="s">
        <v>38</v>
      </c>
      <c r="AY384" s="248" t="s">
        <v>169</v>
      </c>
    </row>
    <row r="385" s="1" customFormat="1" ht="38.25" customHeight="1">
      <c r="B385" s="47"/>
      <c r="C385" s="220" t="s">
        <v>579</v>
      </c>
      <c r="D385" s="220" t="s">
        <v>170</v>
      </c>
      <c r="E385" s="221" t="s">
        <v>580</v>
      </c>
      <c r="F385" s="222" t="s">
        <v>581</v>
      </c>
      <c r="G385" s="222"/>
      <c r="H385" s="222"/>
      <c r="I385" s="222"/>
      <c r="J385" s="223" t="s">
        <v>184</v>
      </c>
      <c r="K385" s="224">
        <v>14.199999999999999</v>
      </c>
      <c r="L385" s="225">
        <v>0</v>
      </c>
      <c r="M385" s="226"/>
      <c r="N385" s="227">
        <f>ROUND(L385*K385,1)</f>
        <v>0</v>
      </c>
      <c r="O385" s="227"/>
      <c r="P385" s="227"/>
      <c r="Q385" s="227"/>
      <c r="R385" s="49"/>
      <c r="T385" s="228" t="s">
        <v>22</v>
      </c>
      <c r="U385" s="57" t="s">
        <v>45</v>
      </c>
      <c r="V385" s="48"/>
      <c r="W385" s="229">
        <f>V385*K385</f>
        <v>0</v>
      </c>
      <c r="X385" s="229">
        <v>0.0043724999999999997</v>
      </c>
      <c r="Y385" s="229">
        <f>X385*K385</f>
        <v>0.062089499999999992</v>
      </c>
      <c r="Z385" s="229">
        <v>0</v>
      </c>
      <c r="AA385" s="230">
        <f>Z385*K385</f>
        <v>0</v>
      </c>
      <c r="AR385" s="23" t="s">
        <v>262</v>
      </c>
      <c r="AT385" s="23" t="s">
        <v>170</v>
      </c>
      <c r="AU385" s="23" t="s">
        <v>118</v>
      </c>
      <c r="AY385" s="23" t="s">
        <v>169</v>
      </c>
      <c r="BE385" s="143">
        <f>IF(U385="základní",N385,0)</f>
        <v>0</v>
      </c>
      <c r="BF385" s="143">
        <f>IF(U385="snížená",N385,0)</f>
        <v>0</v>
      </c>
      <c r="BG385" s="143">
        <f>IF(U385="zákl. přenesená",N385,0)</f>
        <v>0</v>
      </c>
      <c r="BH385" s="143">
        <f>IF(U385="sníž. přenesená",N385,0)</f>
        <v>0</v>
      </c>
      <c r="BI385" s="143">
        <f>IF(U385="nulová",N385,0)</f>
        <v>0</v>
      </c>
      <c r="BJ385" s="23" t="s">
        <v>38</v>
      </c>
      <c r="BK385" s="143">
        <f>ROUND(L385*K385,1)</f>
        <v>0</v>
      </c>
      <c r="BL385" s="23" t="s">
        <v>262</v>
      </c>
      <c r="BM385" s="23" t="s">
        <v>582</v>
      </c>
    </row>
    <row r="386" s="10" customFormat="1" ht="16.5" customHeight="1">
      <c r="B386" s="231"/>
      <c r="C386" s="232"/>
      <c r="D386" s="232"/>
      <c r="E386" s="233" t="s">
        <v>22</v>
      </c>
      <c r="F386" s="234" t="s">
        <v>583</v>
      </c>
      <c r="G386" s="235"/>
      <c r="H386" s="235"/>
      <c r="I386" s="235"/>
      <c r="J386" s="232"/>
      <c r="K386" s="233" t="s">
        <v>22</v>
      </c>
      <c r="L386" s="232"/>
      <c r="M386" s="232"/>
      <c r="N386" s="232"/>
      <c r="O386" s="232"/>
      <c r="P386" s="232"/>
      <c r="Q386" s="232"/>
      <c r="R386" s="236"/>
      <c r="T386" s="237"/>
      <c r="U386" s="232"/>
      <c r="V386" s="232"/>
      <c r="W386" s="232"/>
      <c r="X386" s="232"/>
      <c r="Y386" s="232"/>
      <c r="Z386" s="232"/>
      <c r="AA386" s="238"/>
      <c r="AT386" s="239" t="s">
        <v>177</v>
      </c>
      <c r="AU386" s="239" t="s">
        <v>118</v>
      </c>
      <c r="AV386" s="10" t="s">
        <v>38</v>
      </c>
      <c r="AW386" s="10" t="s">
        <v>37</v>
      </c>
      <c r="AX386" s="10" t="s">
        <v>80</v>
      </c>
      <c r="AY386" s="239" t="s">
        <v>169</v>
      </c>
    </row>
    <row r="387" s="11" customFormat="1" ht="16.5" customHeight="1">
      <c r="B387" s="240"/>
      <c r="C387" s="241"/>
      <c r="D387" s="241"/>
      <c r="E387" s="242" t="s">
        <v>22</v>
      </c>
      <c r="F387" s="243" t="s">
        <v>584</v>
      </c>
      <c r="G387" s="241"/>
      <c r="H387" s="241"/>
      <c r="I387" s="241"/>
      <c r="J387" s="241"/>
      <c r="K387" s="244">
        <v>14.199999999999999</v>
      </c>
      <c r="L387" s="241"/>
      <c r="M387" s="241"/>
      <c r="N387" s="241"/>
      <c r="O387" s="241"/>
      <c r="P387" s="241"/>
      <c r="Q387" s="241"/>
      <c r="R387" s="245"/>
      <c r="T387" s="246"/>
      <c r="U387" s="241"/>
      <c r="V387" s="241"/>
      <c r="W387" s="241"/>
      <c r="X387" s="241"/>
      <c r="Y387" s="241"/>
      <c r="Z387" s="241"/>
      <c r="AA387" s="247"/>
      <c r="AT387" s="248" t="s">
        <v>177</v>
      </c>
      <c r="AU387" s="248" t="s">
        <v>118</v>
      </c>
      <c r="AV387" s="11" t="s">
        <v>118</v>
      </c>
      <c r="AW387" s="11" t="s">
        <v>37</v>
      </c>
      <c r="AX387" s="11" t="s">
        <v>38</v>
      </c>
      <c r="AY387" s="248" t="s">
        <v>169</v>
      </c>
    </row>
    <row r="388" s="1" customFormat="1" ht="38.25" customHeight="1">
      <c r="B388" s="47"/>
      <c r="C388" s="220" t="s">
        <v>585</v>
      </c>
      <c r="D388" s="220" t="s">
        <v>170</v>
      </c>
      <c r="E388" s="221" t="s">
        <v>586</v>
      </c>
      <c r="F388" s="222" t="s">
        <v>587</v>
      </c>
      <c r="G388" s="222"/>
      <c r="H388" s="222"/>
      <c r="I388" s="222"/>
      <c r="J388" s="223" t="s">
        <v>184</v>
      </c>
      <c r="K388" s="224">
        <v>1.8999999999999999</v>
      </c>
      <c r="L388" s="225">
        <v>0</v>
      </c>
      <c r="M388" s="226"/>
      <c r="N388" s="227">
        <f>ROUND(L388*K388,1)</f>
        <v>0</v>
      </c>
      <c r="O388" s="227"/>
      <c r="P388" s="227"/>
      <c r="Q388" s="227"/>
      <c r="R388" s="49"/>
      <c r="T388" s="228" t="s">
        <v>22</v>
      </c>
      <c r="U388" s="57" t="s">
        <v>45</v>
      </c>
      <c r="V388" s="48"/>
      <c r="W388" s="229">
        <f>V388*K388</f>
        <v>0</v>
      </c>
      <c r="X388" s="229">
        <v>0.0058387500000000002</v>
      </c>
      <c r="Y388" s="229">
        <f>X388*K388</f>
        <v>0.011093624999999999</v>
      </c>
      <c r="Z388" s="229">
        <v>0</v>
      </c>
      <c r="AA388" s="230">
        <f>Z388*K388</f>
        <v>0</v>
      </c>
      <c r="AR388" s="23" t="s">
        <v>262</v>
      </c>
      <c r="AT388" s="23" t="s">
        <v>170</v>
      </c>
      <c r="AU388" s="23" t="s">
        <v>118</v>
      </c>
      <c r="AY388" s="23" t="s">
        <v>169</v>
      </c>
      <c r="BE388" s="143">
        <f>IF(U388="základní",N388,0)</f>
        <v>0</v>
      </c>
      <c r="BF388" s="143">
        <f>IF(U388="snížená",N388,0)</f>
        <v>0</v>
      </c>
      <c r="BG388" s="143">
        <f>IF(U388="zákl. přenesená",N388,0)</f>
        <v>0</v>
      </c>
      <c r="BH388" s="143">
        <f>IF(U388="sníž. přenesená",N388,0)</f>
        <v>0</v>
      </c>
      <c r="BI388" s="143">
        <f>IF(U388="nulová",N388,0)</f>
        <v>0</v>
      </c>
      <c r="BJ388" s="23" t="s">
        <v>38</v>
      </c>
      <c r="BK388" s="143">
        <f>ROUND(L388*K388,1)</f>
        <v>0</v>
      </c>
      <c r="BL388" s="23" t="s">
        <v>262</v>
      </c>
      <c r="BM388" s="23" t="s">
        <v>588</v>
      </c>
    </row>
    <row r="389" s="10" customFormat="1" ht="16.5" customHeight="1">
      <c r="B389" s="231"/>
      <c r="C389" s="232"/>
      <c r="D389" s="232"/>
      <c r="E389" s="233" t="s">
        <v>22</v>
      </c>
      <c r="F389" s="234" t="s">
        <v>589</v>
      </c>
      <c r="G389" s="235"/>
      <c r="H389" s="235"/>
      <c r="I389" s="235"/>
      <c r="J389" s="232"/>
      <c r="K389" s="233" t="s">
        <v>22</v>
      </c>
      <c r="L389" s="232"/>
      <c r="M389" s="232"/>
      <c r="N389" s="232"/>
      <c r="O389" s="232"/>
      <c r="P389" s="232"/>
      <c r="Q389" s="232"/>
      <c r="R389" s="236"/>
      <c r="T389" s="237"/>
      <c r="U389" s="232"/>
      <c r="V389" s="232"/>
      <c r="W389" s="232"/>
      <c r="X389" s="232"/>
      <c r="Y389" s="232"/>
      <c r="Z389" s="232"/>
      <c r="AA389" s="238"/>
      <c r="AT389" s="239" t="s">
        <v>177</v>
      </c>
      <c r="AU389" s="239" t="s">
        <v>118</v>
      </c>
      <c r="AV389" s="10" t="s">
        <v>38</v>
      </c>
      <c r="AW389" s="10" t="s">
        <v>37</v>
      </c>
      <c r="AX389" s="10" t="s">
        <v>80</v>
      </c>
      <c r="AY389" s="239" t="s">
        <v>169</v>
      </c>
    </row>
    <row r="390" s="11" customFormat="1" ht="16.5" customHeight="1">
      <c r="B390" s="240"/>
      <c r="C390" s="241"/>
      <c r="D390" s="241"/>
      <c r="E390" s="242" t="s">
        <v>22</v>
      </c>
      <c r="F390" s="243" t="s">
        <v>590</v>
      </c>
      <c r="G390" s="241"/>
      <c r="H390" s="241"/>
      <c r="I390" s="241"/>
      <c r="J390" s="241"/>
      <c r="K390" s="244">
        <v>1.8999999999999999</v>
      </c>
      <c r="L390" s="241"/>
      <c r="M390" s="241"/>
      <c r="N390" s="241"/>
      <c r="O390" s="241"/>
      <c r="P390" s="241"/>
      <c r="Q390" s="241"/>
      <c r="R390" s="245"/>
      <c r="T390" s="246"/>
      <c r="U390" s="241"/>
      <c r="V390" s="241"/>
      <c r="W390" s="241"/>
      <c r="X390" s="241"/>
      <c r="Y390" s="241"/>
      <c r="Z390" s="241"/>
      <c r="AA390" s="247"/>
      <c r="AT390" s="248" t="s">
        <v>177</v>
      </c>
      <c r="AU390" s="248" t="s">
        <v>118</v>
      </c>
      <c r="AV390" s="11" t="s">
        <v>118</v>
      </c>
      <c r="AW390" s="11" t="s">
        <v>37</v>
      </c>
      <c r="AX390" s="11" t="s">
        <v>38</v>
      </c>
      <c r="AY390" s="248" t="s">
        <v>169</v>
      </c>
    </row>
    <row r="391" s="1" customFormat="1" ht="38.25" customHeight="1">
      <c r="B391" s="47"/>
      <c r="C391" s="220" t="s">
        <v>591</v>
      </c>
      <c r="D391" s="220" t="s">
        <v>170</v>
      </c>
      <c r="E391" s="221" t="s">
        <v>592</v>
      </c>
      <c r="F391" s="222" t="s">
        <v>593</v>
      </c>
      <c r="G391" s="222"/>
      <c r="H391" s="222"/>
      <c r="I391" s="222"/>
      <c r="J391" s="223" t="s">
        <v>184</v>
      </c>
      <c r="K391" s="224">
        <v>8</v>
      </c>
      <c r="L391" s="225">
        <v>0</v>
      </c>
      <c r="M391" s="226"/>
      <c r="N391" s="227">
        <f>ROUND(L391*K391,1)</f>
        <v>0</v>
      </c>
      <c r="O391" s="227"/>
      <c r="P391" s="227"/>
      <c r="Q391" s="227"/>
      <c r="R391" s="49"/>
      <c r="T391" s="228" t="s">
        <v>22</v>
      </c>
      <c r="U391" s="57" t="s">
        <v>45</v>
      </c>
      <c r="V391" s="48"/>
      <c r="W391" s="229">
        <f>V391*K391</f>
        <v>0</v>
      </c>
      <c r="X391" s="229">
        <v>0.002691466</v>
      </c>
      <c r="Y391" s="229">
        <f>X391*K391</f>
        <v>0.021531728</v>
      </c>
      <c r="Z391" s="229">
        <v>0</v>
      </c>
      <c r="AA391" s="230">
        <f>Z391*K391</f>
        <v>0</v>
      </c>
      <c r="AR391" s="23" t="s">
        <v>262</v>
      </c>
      <c r="AT391" s="23" t="s">
        <v>170</v>
      </c>
      <c r="AU391" s="23" t="s">
        <v>118</v>
      </c>
      <c r="AY391" s="23" t="s">
        <v>169</v>
      </c>
      <c r="BE391" s="143">
        <f>IF(U391="základní",N391,0)</f>
        <v>0</v>
      </c>
      <c r="BF391" s="143">
        <f>IF(U391="snížená",N391,0)</f>
        <v>0</v>
      </c>
      <c r="BG391" s="143">
        <f>IF(U391="zákl. přenesená",N391,0)</f>
        <v>0</v>
      </c>
      <c r="BH391" s="143">
        <f>IF(U391="sníž. přenesená",N391,0)</f>
        <v>0</v>
      </c>
      <c r="BI391" s="143">
        <f>IF(U391="nulová",N391,0)</f>
        <v>0</v>
      </c>
      <c r="BJ391" s="23" t="s">
        <v>38</v>
      </c>
      <c r="BK391" s="143">
        <f>ROUND(L391*K391,1)</f>
        <v>0</v>
      </c>
      <c r="BL391" s="23" t="s">
        <v>262</v>
      </c>
      <c r="BM391" s="23" t="s">
        <v>594</v>
      </c>
    </row>
    <row r="392" s="10" customFormat="1" ht="16.5" customHeight="1">
      <c r="B392" s="231"/>
      <c r="C392" s="232"/>
      <c r="D392" s="232"/>
      <c r="E392" s="233" t="s">
        <v>22</v>
      </c>
      <c r="F392" s="234" t="s">
        <v>595</v>
      </c>
      <c r="G392" s="235"/>
      <c r="H392" s="235"/>
      <c r="I392" s="235"/>
      <c r="J392" s="232"/>
      <c r="K392" s="233" t="s">
        <v>22</v>
      </c>
      <c r="L392" s="232"/>
      <c r="M392" s="232"/>
      <c r="N392" s="232"/>
      <c r="O392" s="232"/>
      <c r="P392" s="232"/>
      <c r="Q392" s="232"/>
      <c r="R392" s="236"/>
      <c r="T392" s="237"/>
      <c r="U392" s="232"/>
      <c r="V392" s="232"/>
      <c r="W392" s="232"/>
      <c r="X392" s="232"/>
      <c r="Y392" s="232"/>
      <c r="Z392" s="232"/>
      <c r="AA392" s="238"/>
      <c r="AT392" s="239" t="s">
        <v>177</v>
      </c>
      <c r="AU392" s="239" t="s">
        <v>118</v>
      </c>
      <c r="AV392" s="10" t="s">
        <v>38</v>
      </c>
      <c r="AW392" s="10" t="s">
        <v>37</v>
      </c>
      <c r="AX392" s="10" t="s">
        <v>80</v>
      </c>
      <c r="AY392" s="239" t="s">
        <v>169</v>
      </c>
    </row>
    <row r="393" s="11" customFormat="1" ht="16.5" customHeight="1">
      <c r="B393" s="240"/>
      <c r="C393" s="241"/>
      <c r="D393" s="241"/>
      <c r="E393" s="242" t="s">
        <v>22</v>
      </c>
      <c r="F393" s="243" t="s">
        <v>596</v>
      </c>
      <c r="G393" s="241"/>
      <c r="H393" s="241"/>
      <c r="I393" s="241"/>
      <c r="J393" s="241"/>
      <c r="K393" s="244">
        <v>8</v>
      </c>
      <c r="L393" s="241"/>
      <c r="M393" s="241"/>
      <c r="N393" s="241"/>
      <c r="O393" s="241"/>
      <c r="P393" s="241"/>
      <c r="Q393" s="241"/>
      <c r="R393" s="245"/>
      <c r="T393" s="246"/>
      <c r="U393" s="241"/>
      <c r="V393" s="241"/>
      <c r="W393" s="241"/>
      <c r="X393" s="241"/>
      <c r="Y393" s="241"/>
      <c r="Z393" s="241"/>
      <c r="AA393" s="247"/>
      <c r="AT393" s="248" t="s">
        <v>177</v>
      </c>
      <c r="AU393" s="248" t="s">
        <v>118</v>
      </c>
      <c r="AV393" s="11" t="s">
        <v>118</v>
      </c>
      <c r="AW393" s="11" t="s">
        <v>37</v>
      </c>
      <c r="AX393" s="11" t="s">
        <v>38</v>
      </c>
      <c r="AY393" s="248" t="s">
        <v>169</v>
      </c>
    </row>
    <row r="394" s="1" customFormat="1" ht="38.25" customHeight="1">
      <c r="B394" s="47"/>
      <c r="C394" s="220" t="s">
        <v>597</v>
      </c>
      <c r="D394" s="220" t="s">
        <v>170</v>
      </c>
      <c r="E394" s="221" t="s">
        <v>598</v>
      </c>
      <c r="F394" s="222" t="s">
        <v>599</v>
      </c>
      <c r="G394" s="222"/>
      <c r="H394" s="222"/>
      <c r="I394" s="222"/>
      <c r="J394" s="223" t="s">
        <v>184</v>
      </c>
      <c r="K394" s="224">
        <v>42.600000000000001</v>
      </c>
      <c r="L394" s="225">
        <v>0</v>
      </c>
      <c r="M394" s="226"/>
      <c r="N394" s="227">
        <f>ROUND(L394*K394,1)</f>
        <v>0</v>
      </c>
      <c r="O394" s="227"/>
      <c r="P394" s="227"/>
      <c r="Q394" s="227"/>
      <c r="R394" s="49"/>
      <c r="T394" s="228" t="s">
        <v>22</v>
      </c>
      <c r="U394" s="57" t="s">
        <v>45</v>
      </c>
      <c r="V394" s="48"/>
      <c r="W394" s="229">
        <f>V394*K394</f>
        <v>0</v>
      </c>
      <c r="X394" s="229">
        <v>0.0034949999999999998</v>
      </c>
      <c r="Y394" s="229">
        <f>X394*K394</f>
        <v>0.14888699999999999</v>
      </c>
      <c r="Z394" s="229">
        <v>0</v>
      </c>
      <c r="AA394" s="230">
        <f>Z394*K394</f>
        <v>0</v>
      </c>
      <c r="AR394" s="23" t="s">
        <v>262</v>
      </c>
      <c r="AT394" s="23" t="s">
        <v>170</v>
      </c>
      <c r="AU394" s="23" t="s">
        <v>118</v>
      </c>
      <c r="AY394" s="23" t="s">
        <v>169</v>
      </c>
      <c r="BE394" s="143">
        <f>IF(U394="základní",N394,0)</f>
        <v>0</v>
      </c>
      <c r="BF394" s="143">
        <f>IF(U394="snížená",N394,0)</f>
        <v>0</v>
      </c>
      <c r="BG394" s="143">
        <f>IF(U394="zákl. přenesená",N394,0)</f>
        <v>0</v>
      </c>
      <c r="BH394" s="143">
        <f>IF(U394="sníž. přenesená",N394,0)</f>
        <v>0</v>
      </c>
      <c r="BI394" s="143">
        <f>IF(U394="nulová",N394,0)</f>
        <v>0</v>
      </c>
      <c r="BJ394" s="23" t="s">
        <v>38</v>
      </c>
      <c r="BK394" s="143">
        <f>ROUND(L394*K394,1)</f>
        <v>0</v>
      </c>
      <c r="BL394" s="23" t="s">
        <v>262</v>
      </c>
      <c r="BM394" s="23" t="s">
        <v>600</v>
      </c>
    </row>
    <row r="395" s="10" customFormat="1" ht="16.5" customHeight="1">
      <c r="B395" s="231"/>
      <c r="C395" s="232"/>
      <c r="D395" s="232"/>
      <c r="E395" s="233" t="s">
        <v>22</v>
      </c>
      <c r="F395" s="234" t="s">
        <v>601</v>
      </c>
      <c r="G395" s="235"/>
      <c r="H395" s="235"/>
      <c r="I395" s="235"/>
      <c r="J395" s="232"/>
      <c r="K395" s="233" t="s">
        <v>22</v>
      </c>
      <c r="L395" s="232"/>
      <c r="M395" s="232"/>
      <c r="N395" s="232"/>
      <c r="O395" s="232"/>
      <c r="P395" s="232"/>
      <c r="Q395" s="232"/>
      <c r="R395" s="236"/>
      <c r="T395" s="237"/>
      <c r="U395" s="232"/>
      <c r="V395" s="232"/>
      <c r="W395" s="232"/>
      <c r="X395" s="232"/>
      <c r="Y395" s="232"/>
      <c r="Z395" s="232"/>
      <c r="AA395" s="238"/>
      <c r="AT395" s="239" t="s">
        <v>177</v>
      </c>
      <c r="AU395" s="239" t="s">
        <v>118</v>
      </c>
      <c r="AV395" s="10" t="s">
        <v>38</v>
      </c>
      <c r="AW395" s="10" t="s">
        <v>37</v>
      </c>
      <c r="AX395" s="10" t="s">
        <v>80</v>
      </c>
      <c r="AY395" s="239" t="s">
        <v>169</v>
      </c>
    </row>
    <row r="396" s="11" customFormat="1" ht="16.5" customHeight="1">
      <c r="B396" s="240"/>
      <c r="C396" s="241"/>
      <c r="D396" s="241"/>
      <c r="E396" s="242" t="s">
        <v>22</v>
      </c>
      <c r="F396" s="243" t="s">
        <v>602</v>
      </c>
      <c r="G396" s="241"/>
      <c r="H396" s="241"/>
      <c r="I396" s="241"/>
      <c r="J396" s="241"/>
      <c r="K396" s="244">
        <v>42.600000000000001</v>
      </c>
      <c r="L396" s="241"/>
      <c r="M396" s="241"/>
      <c r="N396" s="241"/>
      <c r="O396" s="241"/>
      <c r="P396" s="241"/>
      <c r="Q396" s="241"/>
      <c r="R396" s="245"/>
      <c r="T396" s="246"/>
      <c r="U396" s="241"/>
      <c r="V396" s="241"/>
      <c r="W396" s="241"/>
      <c r="X396" s="241"/>
      <c r="Y396" s="241"/>
      <c r="Z396" s="241"/>
      <c r="AA396" s="247"/>
      <c r="AT396" s="248" t="s">
        <v>177</v>
      </c>
      <c r="AU396" s="248" t="s">
        <v>118</v>
      </c>
      <c r="AV396" s="11" t="s">
        <v>118</v>
      </c>
      <c r="AW396" s="11" t="s">
        <v>37</v>
      </c>
      <c r="AX396" s="11" t="s">
        <v>38</v>
      </c>
      <c r="AY396" s="248" t="s">
        <v>169</v>
      </c>
    </row>
    <row r="397" s="1" customFormat="1" ht="25.5" customHeight="1">
      <c r="B397" s="47"/>
      <c r="C397" s="220" t="s">
        <v>603</v>
      </c>
      <c r="D397" s="220" t="s">
        <v>170</v>
      </c>
      <c r="E397" s="221" t="s">
        <v>604</v>
      </c>
      <c r="F397" s="222" t="s">
        <v>605</v>
      </c>
      <c r="G397" s="222"/>
      <c r="H397" s="222"/>
      <c r="I397" s="222"/>
      <c r="J397" s="223" t="s">
        <v>184</v>
      </c>
      <c r="K397" s="224">
        <v>47.18</v>
      </c>
      <c r="L397" s="225">
        <v>0</v>
      </c>
      <c r="M397" s="226"/>
      <c r="N397" s="227">
        <f>ROUND(L397*K397,1)</f>
        <v>0</v>
      </c>
      <c r="O397" s="227"/>
      <c r="P397" s="227"/>
      <c r="Q397" s="227"/>
      <c r="R397" s="49"/>
      <c r="T397" s="228" t="s">
        <v>22</v>
      </c>
      <c r="U397" s="57" t="s">
        <v>45</v>
      </c>
      <c r="V397" s="48"/>
      <c r="W397" s="229">
        <f>V397*K397</f>
        <v>0</v>
      </c>
      <c r="X397" s="229">
        <v>0.0028912500000000002</v>
      </c>
      <c r="Y397" s="229">
        <f>X397*K397</f>
        <v>0.13640917499999999</v>
      </c>
      <c r="Z397" s="229">
        <v>0</v>
      </c>
      <c r="AA397" s="230">
        <f>Z397*K397</f>
        <v>0</v>
      </c>
      <c r="AR397" s="23" t="s">
        <v>262</v>
      </c>
      <c r="AT397" s="23" t="s">
        <v>170</v>
      </c>
      <c r="AU397" s="23" t="s">
        <v>118</v>
      </c>
      <c r="AY397" s="23" t="s">
        <v>169</v>
      </c>
      <c r="BE397" s="143">
        <f>IF(U397="základní",N397,0)</f>
        <v>0</v>
      </c>
      <c r="BF397" s="143">
        <f>IF(U397="snížená",N397,0)</f>
        <v>0</v>
      </c>
      <c r="BG397" s="143">
        <f>IF(U397="zákl. přenesená",N397,0)</f>
        <v>0</v>
      </c>
      <c r="BH397" s="143">
        <f>IF(U397="sníž. přenesená",N397,0)</f>
        <v>0</v>
      </c>
      <c r="BI397" s="143">
        <f>IF(U397="nulová",N397,0)</f>
        <v>0</v>
      </c>
      <c r="BJ397" s="23" t="s">
        <v>38</v>
      </c>
      <c r="BK397" s="143">
        <f>ROUND(L397*K397,1)</f>
        <v>0</v>
      </c>
      <c r="BL397" s="23" t="s">
        <v>262</v>
      </c>
      <c r="BM397" s="23" t="s">
        <v>606</v>
      </c>
    </row>
    <row r="398" s="10" customFormat="1" ht="16.5" customHeight="1">
      <c r="B398" s="231"/>
      <c r="C398" s="232"/>
      <c r="D398" s="232"/>
      <c r="E398" s="233" t="s">
        <v>22</v>
      </c>
      <c r="F398" s="234" t="s">
        <v>607</v>
      </c>
      <c r="G398" s="235"/>
      <c r="H398" s="235"/>
      <c r="I398" s="235"/>
      <c r="J398" s="232"/>
      <c r="K398" s="233" t="s">
        <v>22</v>
      </c>
      <c r="L398" s="232"/>
      <c r="M398" s="232"/>
      <c r="N398" s="232"/>
      <c r="O398" s="232"/>
      <c r="P398" s="232"/>
      <c r="Q398" s="232"/>
      <c r="R398" s="236"/>
      <c r="T398" s="237"/>
      <c r="U398" s="232"/>
      <c r="V398" s="232"/>
      <c r="W398" s="232"/>
      <c r="X398" s="232"/>
      <c r="Y398" s="232"/>
      <c r="Z398" s="232"/>
      <c r="AA398" s="238"/>
      <c r="AT398" s="239" t="s">
        <v>177</v>
      </c>
      <c r="AU398" s="239" t="s">
        <v>118</v>
      </c>
      <c r="AV398" s="10" t="s">
        <v>38</v>
      </c>
      <c r="AW398" s="10" t="s">
        <v>37</v>
      </c>
      <c r="AX398" s="10" t="s">
        <v>80</v>
      </c>
      <c r="AY398" s="239" t="s">
        <v>169</v>
      </c>
    </row>
    <row r="399" s="11" customFormat="1" ht="16.5" customHeight="1">
      <c r="B399" s="240"/>
      <c r="C399" s="241"/>
      <c r="D399" s="241"/>
      <c r="E399" s="242" t="s">
        <v>22</v>
      </c>
      <c r="F399" s="243" t="s">
        <v>608</v>
      </c>
      <c r="G399" s="241"/>
      <c r="H399" s="241"/>
      <c r="I399" s="241"/>
      <c r="J399" s="241"/>
      <c r="K399" s="244">
        <v>47.18</v>
      </c>
      <c r="L399" s="241"/>
      <c r="M399" s="241"/>
      <c r="N399" s="241"/>
      <c r="O399" s="241"/>
      <c r="P399" s="241"/>
      <c r="Q399" s="241"/>
      <c r="R399" s="245"/>
      <c r="T399" s="246"/>
      <c r="U399" s="241"/>
      <c r="V399" s="241"/>
      <c r="W399" s="241"/>
      <c r="X399" s="241"/>
      <c r="Y399" s="241"/>
      <c r="Z399" s="241"/>
      <c r="AA399" s="247"/>
      <c r="AT399" s="248" t="s">
        <v>177</v>
      </c>
      <c r="AU399" s="248" t="s">
        <v>118</v>
      </c>
      <c r="AV399" s="11" t="s">
        <v>118</v>
      </c>
      <c r="AW399" s="11" t="s">
        <v>37</v>
      </c>
      <c r="AX399" s="11" t="s">
        <v>38</v>
      </c>
      <c r="AY399" s="248" t="s">
        <v>169</v>
      </c>
    </row>
    <row r="400" s="1" customFormat="1" ht="25.5" customHeight="1">
      <c r="B400" s="47"/>
      <c r="C400" s="220" t="s">
        <v>609</v>
      </c>
      <c r="D400" s="220" t="s">
        <v>170</v>
      </c>
      <c r="E400" s="221" t="s">
        <v>610</v>
      </c>
      <c r="F400" s="222" t="s">
        <v>611</v>
      </c>
      <c r="G400" s="222"/>
      <c r="H400" s="222"/>
      <c r="I400" s="222"/>
      <c r="J400" s="223" t="s">
        <v>184</v>
      </c>
      <c r="K400" s="224">
        <v>86.859999999999999</v>
      </c>
      <c r="L400" s="225">
        <v>0</v>
      </c>
      <c r="M400" s="226"/>
      <c r="N400" s="227">
        <f>ROUND(L400*K400,1)</f>
        <v>0</v>
      </c>
      <c r="O400" s="227"/>
      <c r="P400" s="227"/>
      <c r="Q400" s="227"/>
      <c r="R400" s="49"/>
      <c r="T400" s="228" t="s">
        <v>22</v>
      </c>
      <c r="U400" s="57" t="s">
        <v>45</v>
      </c>
      <c r="V400" s="48"/>
      <c r="W400" s="229">
        <f>V400*K400</f>
        <v>0</v>
      </c>
      <c r="X400" s="229">
        <v>0.0017355999999999999</v>
      </c>
      <c r="Y400" s="229">
        <f>X400*K400</f>
        <v>0.150754216</v>
      </c>
      <c r="Z400" s="229">
        <v>0</v>
      </c>
      <c r="AA400" s="230">
        <f>Z400*K400</f>
        <v>0</v>
      </c>
      <c r="AR400" s="23" t="s">
        <v>262</v>
      </c>
      <c r="AT400" s="23" t="s">
        <v>170</v>
      </c>
      <c r="AU400" s="23" t="s">
        <v>118</v>
      </c>
      <c r="AY400" s="23" t="s">
        <v>169</v>
      </c>
      <c r="BE400" s="143">
        <f>IF(U400="základní",N400,0)</f>
        <v>0</v>
      </c>
      <c r="BF400" s="143">
        <f>IF(U400="snížená",N400,0)</f>
        <v>0</v>
      </c>
      <c r="BG400" s="143">
        <f>IF(U400="zákl. přenesená",N400,0)</f>
        <v>0</v>
      </c>
      <c r="BH400" s="143">
        <f>IF(U400="sníž. přenesená",N400,0)</f>
        <v>0</v>
      </c>
      <c r="BI400" s="143">
        <f>IF(U400="nulová",N400,0)</f>
        <v>0</v>
      </c>
      <c r="BJ400" s="23" t="s">
        <v>38</v>
      </c>
      <c r="BK400" s="143">
        <f>ROUND(L400*K400,1)</f>
        <v>0</v>
      </c>
      <c r="BL400" s="23" t="s">
        <v>262</v>
      </c>
      <c r="BM400" s="23" t="s">
        <v>612</v>
      </c>
    </row>
    <row r="401" s="10" customFormat="1" ht="16.5" customHeight="1">
      <c r="B401" s="231"/>
      <c r="C401" s="232"/>
      <c r="D401" s="232"/>
      <c r="E401" s="233" t="s">
        <v>22</v>
      </c>
      <c r="F401" s="234" t="s">
        <v>613</v>
      </c>
      <c r="G401" s="235"/>
      <c r="H401" s="235"/>
      <c r="I401" s="235"/>
      <c r="J401" s="232"/>
      <c r="K401" s="233" t="s">
        <v>22</v>
      </c>
      <c r="L401" s="232"/>
      <c r="M401" s="232"/>
      <c r="N401" s="232"/>
      <c r="O401" s="232"/>
      <c r="P401" s="232"/>
      <c r="Q401" s="232"/>
      <c r="R401" s="236"/>
      <c r="T401" s="237"/>
      <c r="U401" s="232"/>
      <c r="V401" s="232"/>
      <c r="W401" s="232"/>
      <c r="X401" s="232"/>
      <c r="Y401" s="232"/>
      <c r="Z401" s="232"/>
      <c r="AA401" s="238"/>
      <c r="AT401" s="239" t="s">
        <v>177</v>
      </c>
      <c r="AU401" s="239" t="s">
        <v>118</v>
      </c>
      <c r="AV401" s="10" t="s">
        <v>38</v>
      </c>
      <c r="AW401" s="10" t="s">
        <v>37</v>
      </c>
      <c r="AX401" s="10" t="s">
        <v>80</v>
      </c>
      <c r="AY401" s="239" t="s">
        <v>169</v>
      </c>
    </row>
    <row r="402" s="11" customFormat="1" ht="16.5" customHeight="1">
      <c r="B402" s="240"/>
      <c r="C402" s="241"/>
      <c r="D402" s="241"/>
      <c r="E402" s="242" t="s">
        <v>22</v>
      </c>
      <c r="F402" s="243" t="s">
        <v>573</v>
      </c>
      <c r="G402" s="241"/>
      <c r="H402" s="241"/>
      <c r="I402" s="241"/>
      <c r="J402" s="241"/>
      <c r="K402" s="244">
        <v>86.859999999999999</v>
      </c>
      <c r="L402" s="241"/>
      <c r="M402" s="241"/>
      <c r="N402" s="241"/>
      <c r="O402" s="241"/>
      <c r="P402" s="241"/>
      <c r="Q402" s="241"/>
      <c r="R402" s="245"/>
      <c r="T402" s="246"/>
      <c r="U402" s="241"/>
      <c r="V402" s="241"/>
      <c r="W402" s="241"/>
      <c r="X402" s="241"/>
      <c r="Y402" s="241"/>
      <c r="Z402" s="241"/>
      <c r="AA402" s="247"/>
      <c r="AT402" s="248" t="s">
        <v>177</v>
      </c>
      <c r="AU402" s="248" t="s">
        <v>118</v>
      </c>
      <c r="AV402" s="11" t="s">
        <v>118</v>
      </c>
      <c r="AW402" s="11" t="s">
        <v>37</v>
      </c>
      <c r="AX402" s="11" t="s">
        <v>38</v>
      </c>
      <c r="AY402" s="248" t="s">
        <v>169</v>
      </c>
    </row>
    <row r="403" s="1" customFormat="1" ht="38.25" customHeight="1">
      <c r="B403" s="47"/>
      <c r="C403" s="220" t="s">
        <v>614</v>
      </c>
      <c r="D403" s="220" t="s">
        <v>170</v>
      </c>
      <c r="E403" s="221" t="s">
        <v>615</v>
      </c>
      <c r="F403" s="222" t="s">
        <v>616</v>
      </c>
      <c r="G403" s="222"/>
      <c r="H403" s="222"/>
      <c r="I403" s="222"/>
      <c r="J403" s="223" t="s">
        <v>464</v>
      </c>
      <c r="K403" s="224">
        <v>7</v>
      </c>
      <c r="L403" s="225">
        <v>0</v>
      </c>
      <c r="M403" s="226"/>
      <c r="N403" s="227">
        <f>ROUND(L403*K403,1)</f>
        <v>0</v>
      </c>
      <c r="O403" s="227"/>
      <c r="P403" s="227"/>
      <c r="Q403" s="227"/>
      <c r="R403" s="49"/>
      <c r="T403" s="228" t="s">
        <v>22</v>
      </c>
      <c r="U403" s="57" t="s">
        <v>45</v>
      </c>
      <c r="V403" s="48"/>
      <c r="W403" s="229">
        <f>V403*K403</f>
        <v>0</v>
      </c>
      <c r="X403" s="229">
        <v>0.00025000000000000001</v>
      </c>
      <c r="Y403" s="229">
        <f>X403*K403</f>
        <v>0.00175</v>
      </c>
      <c r="Z403" s="229">
        <v>0</v>
      </c>
      <c r="AA403" s="230">
        <f>Z403*K403</f>
        <v>0</v>
      </c>
      <c r="AR403" s="23" t="s">
        <v>262</v>
      </c>
      <c r="AT403" s="23" t="s">
        <v>170</v>
      </c>
      <c r="AU403" s="23" t="s">
        <v>118</v>
      </c>
      <c r="AY403" s="23" t="s">
        <v>169</v>
      </c>
      <c r="BE403" s="143">
        <f>IF(U403="základní",N403,0)</f>
        <v>0</v>
      </c>
      <c r="BF403" s="143">
        <f>IF(U403="snížená",N403,0)</f>
        <v>0</v>
      </c>
      <c r="BG403" s="143">
        <f>IF(U403="zákl. přenesená",N403,0)</f>
        <v>0</v>
      </c>
      <c r="BH403" s="143">
        <f>IF(U403="sníž. přenesená",N403,0)</f>
        <v>0</v>
      </c>
      <c r="BI403" s="143">
        <f>IF(U403="nulová",N403,0)</f>
        <v>0</v>
      </c>
      <c r="BJ403" s="23" t="s">
        <v>38</v>
      </c>
      <c r="BK403" s="143">
        <f>ROUND(L403*K403,1)</f>
        <v>0</v>
      </c>
      <c r="BL403" s="23" t="s">
        <v>262</v>
      </c>
      <c r="BM403" s="23" t="s">
        <v>617</v>
      </c>
    </row>
    <row r="404" s="1" customFormat="1" ht="38.25" customHeight="1">
      <c r="B404" s="47"/>
      <c r="C404" s="220" t="s">
        <v>618</v>
      </c>
      <c r="D404" s="220" t="s">
        <v>170</v>
      </c>
      <c r="E404" s="221" t="s">
        <v>619</v>
      </c>
      <c r="F404" s="222" t="s">
        <v>620</v>
      </c>
      <c r="G404" s="222"/>
      <c r="H404" s="222"/>
      <c r="I404" s="222"/>
      <c r="J404" s="223" t="s">
        <v>184</v>
      </c>
      <c r="K404" s="224">
        <v>29.699999999999999</v>
      </c>
      <c r="L404" s="225">
        <v>0</v>
      </c>
      <c r="M404" s="226"/>
      <c r="N404" s="227">
        <f>ROUND(L404*K404,1)</f>
        <v>0</v>
      </c>
      <c r="O404" s="227"/>
      <c r="P404" s="227"/>
      <c r="Q404" s="227"/>
      <c r="R404" s="49"/>
      <c r="T404" s="228" t="s">
        <v>22</v>
      </c>
      <c r="U404" s="57" t="s">
        <v>45</v>
      </c>
      <c r="V404" s="48"/>
      <c r="W404" s="229">
        <f>V404*K404</f>
        <v>0</v>
      </c>
      <c r="X404" s="229">
        <v>0.002856</v>
      </c>
      <c r="Y404" s="229">
        <f>X404*K404</f>
        <v>0.084823200000000001</v>
      </c>
      <c r="Z404" s="229">
        <v>0</v>
      </c>
      <c r="AA404" s="230">
        <f>Z404*K404</f>
        <v>0</v>
      </c>
      <c r="AR404" s="23" t="s">
        <v>262</v>
      </c>
      <c r="AT404" s="23" t="s">
        <v>170</v>
      </c>
      <c r="AU404" s="23" t="s">
        <v>118</v>
      </c>
      <c r="AY404" s="23" t="s">
        <v>169</v>
      </c>
      <c r="BE404" s="143">
        <f>IF(U404="základní",N404,0)</f>
        <v>0</v>
      </c>
      <c r="BF404" s="143">
        <f>IF(U404="snížená",N404,0)</f>
        <v>0</v>
      </c>
      <c r="BG404" s="143">
        <f>IF(U404="zákl. přenesená",N404,0)</f>
        <v>0</v>
      </c>
      <c r="BH404" s="143">
        <f>IF(U404="sníž. přenesená",N404,0)</f>
        <v>0</v>
      </c>
      <c r="BI404" s="143">
        <f>IF(U404="nulová",N404,0)</f>
        <v>0</v>
      </c>
      <c r="BJ404" s="23" t="s">
        <v>38</v>
      </c>
      <c r="BK404" s="143">
        <f>ROUND(L404*K404,1)</f>
        <v>0</v>
      </c>
      <c r="BL404" s="23" t="s">
        <v>262</v>
      </c>
      <c r="BM404" s="23" t="s">
        <v>621</v>
      </c>
    </row>
    <row r="405" s="1" customFormat="1" ht="25.5" customHeight="1">
      <c r="B405" s="47"/>
      <c r="C405" s="220" t="s">
        <v>622</v>
      </c>
      <c r="D405" s="220" t="s">
        <v>170</v>
      </c>
      <c r="E405" s="221" t="s">
        <v>623</v>
      </c>
      <c r="F405" s="222" t="s">
        <v>624</v>
      </c>
      <c r="G405" s="222"/>
      <c r="H405" s="222"/>
      <c r="I405" s="222"/>
      <c r="J405" s="223" t="s">
        <v>551</v>
      </c>
      <c r="K405" s="273">
        <v>0</v>
      </c>
      <c r="L405" s="225">
        <v>0</v>
      </c>
      <c r="M405" s="226"/>
      <c r="N405" s="227">
        <f>ROUND(L405*K405,1)</f>
        <v>0</v>
      </c>
      <c r="O405" s="227"/>
      <c r="P405" s="227"/>
      <c r="Q405" s="227"/>
      <c r="R405" s="49"/>
      <c r="T405" s="228" t="s">
        <v>22</v>
      </c>
      <c r="U405" s="57" t="s">
        <v>45</v>
      </c>
      <c r="V405" s="48"/>
      <c r="W405" s="229">
        <f>V405*K405</f>
        <v>0</v>
      </c>
      <c r="X405" s="229">
        <v>0</v>
      </c>
      <c r="Y405" s="229">
        <f>X405*K405</f>
        <v>0</v>
      </c>
      <c r="Z405" s="229">
        <v>0</v>
      </c>
      <c r="AA405" s="230">
        <f>Z405*K405</f>
        <v>0</v>
      </c>
      <c r="AR405" s="23" t="s">
        <v>262</v>
      </c>
      <c r="AT405" s="23" t="s">
        <v>170</v>
      </c>
      <c r="AU405" s="23" t="s">
        <v>118</v>
      </c>
      <c r="AY405" s="23" t="s">
        <v>169</v>
      </c>
      <c r="BE405" s="143">
        <f>IF(U405="základní",N405,0)</f>
        <v>0</v>
      </c>
      <c r="BF405" s="143">
        <f>IF(U405="snížená",N405,0)</f>
        <v>0</v>
      </c>
      <c r="BG405" s="143">
        <f>IF(U405="zákl. přenesená",N405,0)</f>
        <v>0</v>
      </c>
      <c r="BH405" s="143">
        <f>IF(U405="sníž. přenesená",N405,0)</f>
        <v>0</v>
      </c>
      <c r="BI405" s="143">
        <f>IF(U405="nulová",N405,0)</f>
        <v>0</v>
      </c>
      <c r="BJ405" s="23" t="s">
        <v>38</v>
      </c>
      <c r="BK405" s="143">
        <f>ROUND(L405*K405,1)</f>
        <v>0</v>
      </c>
      <c r="BL405" s="23" t="s">
        <v>262</v>
      </c>
      <c r="BM405" s="23" t="s">
        <v>625</v>
      </c>
    </row>
    <row r="406" s="9" customFormat="1" ht="29.88" customHeight="1">
      <c r="B406" s="206"/>
      <c r="C406" s="207"/>
      <c r="D406" s="217" t="s">
        <v>142</v>
      </c>
      <c r="E406" s="217"/>
      <c r="F406" s="217"/>
      <c r="G406" s="217"/>
      <c r="H406" s="217"/>
      <c r="I406" s="217"/>
      <c r="J406" s="217"/>
      <c r="K406" s="217"/>
      <c r="L406" s="217"/>
      <c r="M406" s="217"/>
      <c r="N406" s="269">
        <f>BK406</f>
        <v>0</v>
      </c>
      <c r="O406" s="270"/>
      <c r="P406" s="270"/>
      <c r="Q406" s="270"/>
      <c r="R406" s="210"/>
      <c r="T406" s="211"/>
      <c r="U406" s="207"/>
      <c r="V406" s="207"/>
      <c r="W406" s="212">
        <f>SUM(W407:W417)</f>
        <v>0</v>
      </c>
      <c r="X406" s="207"/>
      <c r="Y406" s="212">
        <f>SUM(Y407:Y417)</f>
        <v>0.14613284999999998</v>
      </c>
      <c r="Z406" s="207"/>
      <c r="AA406" s="213">
        <f>SUM(AA407:AA417)</f>
        <v>0.1326</v>
      </c>
      <c r="AR406" s="214" t="s">
        <v>118</v>
      </c>
      <c r="AT406" s="215" t="s">
        <v>79</v>
      </c>
      <c r="AU406" s="215" t="s">
        <v>38</v>
      </c>
      <c r="AY406" s="214" t="s">
        <v>169</v>
      </c>
      <c r="BK406" s="216">
        <f>SUM(BK407:BK417)</f>
        <v>0</v>
      </c>
    </row>
    <row r="407" s="1" customFormat="1" ht="38.25" customHeight="1">
      <c r="B407" s="47"/>
      <c r="C407" s="220" t="s">
        <v>626</v>
      </c>
      <c r="D407" s="220" t="s">
        <v>170</v>
      </c>
      <c r="E407" s="221" t="s">
        <v>627</v>
      </c>
      <c r="F407" s="222" t="s">
        <v>628</v>
      </c>
      <c r="G407" s="222"/>
      <c r="H407" s="222"/>
      <c r="I407" s="222"/>
      <c r="J407" s="223" t="s">
        <v>211</v>
      </c>
      <c r="K407" s="224">
        <v>4</v>
      </c>
      <c r="L407" s="225">
        <v>0</v>
      </c>
      <c r="M407" s="226"/>
      <c r="N407" s="227">
        <f>ROUND(L407*K407,1)</f>
        <v>0</v>
      </c>
      <c r="O407" s="227"/>
      <c r="P407" s="227"/>
      <c r="Q407" s="227"/>
      <c r="R407" s="49"/>
      <c r="T407" s="228" t="s">
        <v>22</v>
      </c>
      <c r="U407" s="57" t="s">
        <v>45</v>
      </c>
      <c r="V407" s="48"/>
      <c r="W407" s="229">
        <f>V407*K407</f>
        <v>0</v>
      </c>
      <c r="X407" s="229">
        <v>0.000264725</v>
      </c>
      <c r="Y407" s="229">
        <f>X407*K407</f>
        <v>0.0010589</v>
      </c>
      <c r="Z407" s="229">
        <v>0</v>
      </c>
      <c r="AA407" s="230">
        <f>Z407*K407</f>
        <v>0</v>
      </c>
      <c r="AR407" s="23" t="s">
        <v>262</v>
      </c>
      <c r="AT407" s="23" t="s">
        <v>170</v>
      </c>
      <c r="AU407" s="23" t="s">
        <v>118</v>
      </c>
      <c r="AY407" s="23" t="s">
        <v>169</v>
      </c>
      <c r="BE407" s="143">
        <f>IF(U407="základní",N407,0)</f>
        <v>0</v>
      </c>
      <c r="BF407" s="143">
        <f>IF(U407="snížená",N407,0)</f>
        <v>0</v>
      </c>
      <c r="BG407" s="143">
        <f>IF(U407="zákl. přenesená",N407,0)</f>
        <v>0</v>
      </c>
      <c r="BH407" s="143">
        <f>IF(U407="sníž. přenesená",N407,0)</f>
        <v>0</v>
      </c>
      <c r="BI407" s="143">
        <f>IF(U407="nulová",N407,0)</f>
        <v>0</v>
      </c>
      <c r="BJ407" s="23" t="s">
        <v>38</v>
      </c>
      <c r="BK407" s="143">
        <f>ROUND(L407*K407,1)</f>
        <v>0</v>
      </c>
      <c r="BL407" s="23" t="s">
        <v>262</v>
      </c>
      <c r="BM407" s="23" t="s">
        <v>629</v>
      </c>
    </row>
    <row r="408" s="11" customFormat="1" ht="16.5" customHeight="1">
      <c r="B408" s="240"/>
      <c r="C408" s="241"/>
      <c r="D408" s="241"/>
      <c r="E408" s="242" t="s">
        <v>22</v>
      </c>
      <c r="F408" s="259" t="s">
        <v>630</v>
      </c>
      <c r="G408" s="260"/>
      <c r="H408" s="260"/>
      <c r="I408" s="260"/>
      <c r="J408" s="241"/>
      <c r="K408" s="244">
        <v>4</v>
      </c>
      <c r="L408" s="241"/>
      <c r="M408" s="241"/>
      <c r="N408" s="241"/>
      <c r="O408" s="241"/>
      <c r="P408" s="241"/>
      <c r="Q408" s="241"/>
      <c r="R408" s="245"/>
      <c r="T408" s="246"/>
      <c r="U408" s="241"/>
      <c r="V408" s="241"/>
      <c r="W408" s="241"/>
      <c r="X408" s="241"/>
      <c r="Y408" s="241"/>
      <c r="Z408" s="241"/>
      <c r="AA408" s="247"/>
      <c r="AT408" s="248" t="s">
        <v>177</v>
      </c>
      <c r="AU408" s="248" t="s">
        <v>118</v>
      </c>
      <c r="AV408" s="11" t="s">
        <v>118</v>
      </c>
      <c r="AW408" s="11" t="s">
        <v>37</v>
      </c>
      <c r="AX408" s="11" t="s">
        <v>38</v>
      </c>
      <c r="AY408" s="248" t="s">
        <v>169</v>
      </c>
    </row>
    <row r="409" s="1" customFormat="1" ht="25.5" customHeight="1">
      <c r="B409" s="47"/>
      <c r="C409" s="261" t="s">
        <v>631</v>
      </c>
      <c r="D409" s="261" t="s">
        <v>248</v>
      </c>
      <c r="E409" s="262" t="s">
        <v>632</v>
      </c>
      <c r="F409" s="263" t="s">
        <v>633</v>
      </c>
      <c r="G409" s="263"/>
      <c r="H409" s="263"/>
      <c r="I409" s="263"/>
      <c r="J409" s="264" t="s">
        <v>464</v>
      </c>
      <c r="K409" s="265">
        <v>4</v>
      </c>
      <c r="L409" s="266">
        <v>0</v>
      </c>
      <c r="M409" s="267"/>
      <c r="N409" s="268">
        <f>ROUND(L409*K409,1)</f>
        <v>0</v>
      </c>
      <c r="O409" s="227"/>
      <c r="P409" s="227"/>
      <c r="Q409" s="227"/>
      <c r="R409" s="49"/>
      <c r="T409" s="228" t="s">
        <v>22</v>
      </c>
      <c r="U409" s="57" t="s">
        <v>45</v>
      </c>
      <c r="V409" s="48"/>
      <c r="W409" s="229">
        <f>V409*K409</f>
        <v>0</v>
      </c>
      <c r="X409" s="229">
        <v>0.014</v>
      </c>
      <c r="Y409" s="229">
        <f>X409*K409</f>
        <v>0.056000000000000001</v>
      </c>
      <c r="Z409" s="229">
        <v>0</v>
      </c>
      <c r="AA409" s="230">
        <f>Z409*K409</f>
        <v>0</v>
      </c>
      <c r="AR409" s="23" t="s">
        <v>354</v>
      </c>
      <c r="AT409" s="23" t="s">
        <v>248</v>
      </c>
      <c r="AU409" s="23" t="s">
        <v>118</v>
      </c>
      <c r="AY409" s="23" t="s">
        <v>169</v>
      </c>
      <c r="BE409" s="143">
        <f>IF(U409="základní",N409,0)</f>
        <v>0</v>
      </c>
      <c r="BF409" s="143">
        <f>IF(U409="snížená",N409,0)</f>
        <v>0</v>
      </c>
      <c r="BG409" s="143">
        <f>IF(U409="zákl. přenesená",N409,0)</f>
        <v>0</v>
      </c>
      <c r="BH409" s="143">
        <f>IF(U409="sníž. přenesená",N409,0)</f>
        <v>0</v>
      </c>
      <c r="BI409" s="143">
        <f>IF(U409="nulová",N409,0)</f>
        <v>0</v>
      </c>
      <c r="BJ409" s="23" t="s">
        <v>38</v>
      </c>
      <c r="BK409" s="143">
        <f>ROUND(L409*K409,1)</f>
        <v>0</v>
      </c>
      <c r="BL409" s="23" t="s">
        <v>262</v>
      </c>
      <c r="BM409" s="23" t="s">
        <v>634</v>
      </c>
    </row>
    <row r="410" s="1" customFormat="1" ht="38.25" customHeight="1">
      <c r="B410" s="47"/>
      <c r="C410" s="220" t="s">
        <v>635</v>
      </c>
      <c r="D410" s="220" t="s">
        <v>170</v>
      </c>
      <c r="E410" s="221" t="s">
        <v>636</v>
      </c>
      <c r="F410" s="222" t="s">
        <v>637</v>
      </c>
      <c r="G410" s="222"/>
      <c r="H410" s="222"/>
      <c r="I410" s="222"/>
      <c r="J410" s="223" t="s">
        <v>211</v>
      </c>
      <c r="K410" s="224">
        <v>4</v>
      </c>
      <c r="L410" s="225">
        <v>0</v>
      </c>
      <c r="M410" s="226"/>
      <c r="N410" s="227">
        <f>ROUND(L410*K410,1)</f>
        <v>0</v>
      </c>
      <c r="O410" s="227"/>
      <c r="P410" s="227"/>
      <c r="Q410" s="227"/>
      <c r="R410" s="49"/>
      <c r="T410" s="228" t="s">
        <v>22</v>
      </c>
      <c r="U410" s="57" t="s">
        <v>45</v>
      </c>
      <c r="V410" s="48"/>
      <c r="W410" s="229">
        <f>V410*K410</f>
        <v>0</v>
      </c>
      <c r="X410" s="229">
        <v>0.00026848749999999999</v>
      </c>
      <c r="Y410" s="229">
        <f>X410*K410</f>
        <v>0.00107395</v>
      </c>
      <c r="Z410" s="229">
        <v>0</v>
      </c>
      <c r="AA410" s="230">
        <f>Z410*K410</f>
        <v>0</v>
      </c>
      <c r="AR410" s="23" t="s">
        <v>262</v>
      </c>
      <c r="AT410" s="23" t="s">
        <v>170</v>
      </c>
      <c r="AU410" s="23" t="s">
        <v>118</v>
      </c>
      <c r="AY410" s="23" t="s">
        <v>169</v>
      </c>
      <c r="BE410" s="143">
        <f>IF(U410="základní",N410,0)</f>
        <v>0</v>
      </c>
      <c r="BF410" s="143">
        <f>IF(U410="snížená",N410,0)</f>
        <v>0</v>
      </c>
      <c r="BG410" s="143">
        <f>IF(U410="zákl. přenesená",N410,0)</f>
        <v>0</v>
      </c>
      <c r="BH410" s="143">
        <f>IF(U410="sníž. přenesená",N410,0)</f>
        <v>0</v>
      </c>
      <c r="BI410" s="143">
        <f>IF(U410="nulová",N410,0)</f>
        <v>0</v>
      </c>
      <c r="BJ410" s="23" t="s">
        <v>38</v>
      </c>
      <c r="BK410" s="143">
        <f>ROUND(L410*K410,1)</f>
        <v>0</v>
      </c>
      <c r="BL410" s="23" t="s">
        <v>262</v>
      </c>
      <c r="BM410" s="23" t="s">
        <v>638</v>
      </c>
    </row>
    <row r="411" s="10" customFormat="1" ht="16.5" customHeight="1">
      <c r="B411" s="231"/>
      <c r="C411" s="232"/>
      <c r="D411" s="232"/>
      <c r="E411" s="233" t="s">
        <v>22</v>
      </c>
      <c r="F411" s="234" t="s">
        <v>639</v>
      </c>
      <c r="G411" s="235"/>
      <c r="H411" s="235"/>
      <c r="I411" s="235"/>
      <c r="J411" s="232"/>
      <c r="K411" s="233" t="s">
        <v>22</v>
      </c>
      <c r="L411" s="232"/>
      <c r="M411" s="232"/>
      <c r="N411" s="232"/>
      <c r="O411" s="232"/>
      <c r="P411" s="232"/>
      <c r="Q411" s="232"/>
      <c r="R411" s="236"/>
      <c r="T411" s="237"/>
      <c r="U411" s="232"/>
      <c r="V411" s="232"/>
      <c r="W411" s="232"/>
      <c r="X411" s="232"/>
      <c r="Y411" s="232"/>
      <c r="Z411" s="232"/>
      <c r="AA411" s="238"/>
      <c r="AT411" s="239" t="s">
        <v>177</v>
      </c>
      <c r="AU411" s="239" t="s">
        <v>118</v>
      </c>
      <c r="AV411" s="10" t="s">
        <v>38</v>
      </c>
      <c r="AW411" s="10" t="s">
        <v>37</v>
      </c>
      <c r="AX411" s="10" t="s">
        <v>80</v>
      </c>
      <c r="AY411" s="239" t="s">
        <v>169</v>
      </c>
    </row>
    <row r="412" s="11" customFormat="1" ht="16.5" customHeight="1">
      <c r="B412" s="240"/>
      <c r="C412" s="241"/>
      <c r="D412" s="241"/>
      <c r="E412" s="242" t="s">
        <v>22</v>
      </c>
      <c r="F412" s="243" t="s">
        <v>630</v>
      </c>
      <c r="G412" s="241"/>
      <c r="H412" s="241"/>
      <c r="I412" s="241"/>
      <c r="J412" s="241"/>
      <c r="K412" s="244">
        <v>4</v>
      </c>
      <c r="L412" s="241"/>
      <c r="M412" s="241"/>
      <c r="N412" s="241"/>
      <c r="O412" s="241"/>
      <c r="P412" s="241"/>
      <c r="Q412" s="241"/>
      <c r="R412" s="245"/>
      <c r="T412" s="246"/>
      <c r="U412" s="241"/>
      <c r="V412" s="241"/>
      <c r="W412" s="241"/>
      <c r="X412" s="241"/>
      <c r="Y412" s="241"/>
      <c r="Z412" s="241"/>
      <c r="AA412" s="247"/>
      <c r="AT412" s="248" t="s">
        <v>177</v>
      </c>
      <c r="AU412" s="248" t="s">
        <v>118</v>
      </c>
      <c r="AV412" s="11" t="s">
        <v>118</v>
      </c>
      <c r="AW412" s="11" t="s">
        <v>37</v>
      </c>
      <c r="AX412" s="11" t="s">
        <v>38</v>
      </c>
      <c r="AY412" s="248" t="s">
        <v>169</v>
      </c>
    </row>
    <row r="413" s="1" customFormat="1" ht="25.5" customHeight="1">
      <c r="B413" s="47"/>
      <c r="C413" s="261" t="s">
        <v>640</v>
      </c>
      <c r="D413" s="261" t="s">
        <v>248</v>
      </c>
      <c r="E413" s="262" t="s">
        <v>641</v>
      </c>
      <c r="F413" s="263" t="s">
        <v>642</v>
      </c>
      <c r="G413" s="263"/>
      <c r="H413" s="263"/>
      <c r="I413" s="263"/>
      <c r="J413" s="264" t="s">
        <v>464</v>
      </c>
      <c r="K413" s="265">
        <v>4</v>
      </c>
      <c r="L413" s="266">
        <v>0</v>
      </c>
      <c r="M413" s="267"/>
      <c r="N413" s="268">
        <f>ROUND(L413*K413,1)</f>
        <v>0</v>
      </c>
      <c r="O413" s="227"/>
      <c r="P413" s="227"/>
      <c r="Q413" s="227"/>
      <c r="R413" s="49"/>
      <c r="T413" s="228" t="s">
        <v>22</v>
      </c>
      <c r="U413" s="57" t="s">
        <v>45</v>
      </c>
      <c r="V413" s="48"/>
      <c r="W413" s="229">
        <f>V413*K413</f>
        <v>0</v>
      </c>
      <c r="X413" s="229">
        <v>0.021999999999999999</v>
      </c>
      <c r="Y413" s="229">
        <f>X413*K413</f>
        <v>0.087999999999999995</v>
      </c>
      <c r="Z413" s="229">
        <v>0</v>
      </c>
      <c r="AA413" s="230">
        <f>Z413*K413</f>
        <v>0</v>
      </c>
      <c r="AR413" s="23" t="s">
        <v>354</v>
      </c>
      <c r="AT413" s="23" t="s">
        <v>248</v>
      </c>
      <c r="AU413" s="23" t="s">
        <v>118</v>
      </c>
      <c r="AY413" s="23" t="s">
        <v>169</v>
      </c>
      <c r="BE413" s="143">
        <f>IF(U413="základní",N413,0)</f>
        <v>0</v>
      </c>
      <c r="BF413" s="143">
        <f>IF(U413="snížená",N413,0)</f>
        <v>0</v>
      </c>
      <c r="BG413" s="143">
        <f>IF(U413="zákl. přenesená",N413,0)</f>
        <v>0</v>
      </c>
      <c r="BH413" s="143">
        <f>IF(U413="sníž. přenesená",N413,0)</f>
        <v>0</v>
      </c>
      <c r="BI413" s="143">
        <f>IF(U413="nulová",N413,0)</f>
        <v>0</v>
      </c>
      <c r="BJ413" s="23" t="s">
        <v>38</v>
      </c>
      <c r="BK413" s="143">
        <f>ROUND(L413*K413,1)</f>
        <v>0</v>
      </c>
      <c r="BL413" s="23" t="s">
        <v>262</v>
      </c>
      <c r="BM413" s="23" t="s">
        <v>643</v>
      </c>
    </row>
    <row r="414" s="1" customFormat="1" ht="25.5" customHeight="1">
      <c r="B414" s="47"/>
      <c r="C414" s="220" t="s">
        <v>644</v>
      </c>
      <c r="D414" s="220" t="s">
        <v>170</v>
      </c>
      <c r="E414" s="221" t="s">
        <v>645</v>
      </c>
      <c r="F414" s="222" t="s">
        <v>646</v>
      </c>
      <c r="G414" s="222"/>
      <c r="H414" s="222"/>
      <c r="I414" s="222"/>
      <c r="J414" s="223" t="s">
        <v>464</v>
      </c>
      <c r="K414" s="224">
        <v>2</v>
      </c>
      <c r="L414" s="225">
        <v>0</v>
      </c>
      <c r="M414" s="226"/>
      <c r="N414" s="227">
        <f>ROUND(L414*K414,1)</f>
        <v>0</v>
      </c>
      <c r="O414" s="227"/>
      <c r="P414" s="227"/>
      <c r="Q414" s="227"/>
      <c r="R414" s="49"/>
      <c r="T414" s="228" t="s">
        <v>22</v>
      </c>
      <c r="U414" s="57" t="s">
        <v>45</v>
      </c>
      <c r="V414" s="48"/>
      <c r="W414" s="229">
        <f>V414*K414</f>
        <v>0</v>
      </c>
      <c r="X414" s="229">
        <v>0</v>
      </c>
      <c r="Y414" s="229">
        <f>X414*K414</f>
        <v>0</v>
      </c>
      <c r="Z414" s="229">
        <v>0.066299999999999998</v>
      </c>
      <c r="AA414" s="230">
        <f>Z414*K414</f>
        <v>0.1326</v>
      </c>
      <c r="AR414" s="23" t="s">
        <v>262</v>
      </c>
      <c r="AT414" s="23" t="s">
        <v>170</v>
      </c>
      <c r="AU414" s="23" t="s">
        <v>118</v>
      </c>
      <c r="AY414" s="23" t="s">
        <v>169</v>
      </c>
      <c r="BE414" s="143">
        <f>IF(U414="základní",N414,0)</f>
        <v>0</v>
      </c>
      <c r="BF414" s="143">
        <f>IF(U414="snížená",N414,0)</f>
        <v>0</v>
      </c>
      <c r="BG414" s="143">
        <f>IF(U414="zákl. přenesená",N414,0)</f>
        <v>0</v>
      </c>
      <c r="BH414" s="143">
        <f>IF(U414="sníž. přenesená",N414,0)</f>
        <v>0</v>
      </c>
      <c r="BI414" s="143">
        <f>IF(U414="nulová",N414,0)</f>
        <v>0</v>
      </c>
      <c r="BJ414" s="23" t="s">
        <v>38</v>
      </c>
      <c r="BK414" s="143">
        <f>ROUND(L414*K414,1)</f>
        <v>0</v>
      </c>
      <c r="BL414" s="23" t="s">
        <v>262</v>
      </c>
      <c r="BM414" s="23" t="s">
        <v>647</v>
      </c>
    </row>
    <row r="415" s="10" customFormat="1" ht="16.5" customHeight="1">
      <c r="B415" s="231"/>
      <c r="C415" s="232"/>
      <c r="D415" s="232"/>
      <c r="E415" s="233" t="s">
        <v>22</v>
      </c>
      <c r="F415" s="234" t="s">
        <v>448</v>
      </c>
      <c r="G415" s="235"/>
      <c r="H415" s="235"/>
      <c r="I415" s="235"/>
      <c r="J415" s="232"/>
      <c r="K415" s="233" t="s">
        <v>22</v>
      </c>
      <c r="L415" s="232"/>
      <c r="M415" s="232"/>
      <c r="N415" s="232"/>
      <c r="O415" s="232"/>
      <c r="P415" s="232"/>
      <c r="Q415" s="232"/>
      <c r="R415" s="236"/>
      <c r="T415" s="237"/>
      <c r="U415" s="232"/>
      <c r="V415" s="232"/>
      <c r="W415" s="232"/>
      <c r="X415" s="232"/>
      <c r="Y415" s="232"/>
      <c r="Z415" s="232"/>
      <c r="AA415" s="238"/>
      <c r="AT415" s="239" t="s">
        <v>177</v>
      </c>
      <c r="AU415" s="239" t="s">
        <v>118</v>
      </c>
      <c r="AV415" s="10" t="s">
        <v>38</v>
      </c>
      <c r="AW415" s="10" t="s">
        <v>37</v>
      </c>
      <c r="AX415" s="10" t="s">
        <v>80</v>
      </c>
      <c r="AY415" s="239" t="s">
        <v>169</v>
      </c>
    </row>
    <row r="416" s="11" customFormat="1" ht="16.5" customHeight="1">
      <c r="B416" s="240"/>
      <c r="C416" s="241"/>
      <c r="D416" s="241"/>
      <c r="E416" s="242" t="s">
        <v>22</v>
      </c>
      <c r="F416" s="243" t="s">
        <v>118</v>
      </c>
      <c r="G416" s="241"/>
      <c r="H416" s="241"/>
      <c r="I416" s="241"/>
      <c r="J416" s="241"/>
      <c r="K416" s="244">
        <v>2</v>
      </c>
      <c r="L416" s="241"/>
      <c r="M416" s="241"/>
      <c r="N416" s="241"/>
      <c r="O416" s="241"/>
      <c r="P416" s="241"/>
      <c r="Q416" s="241"/>
      <c r="R416" s="245"/>
      <c r="T416" s="246"/>
      <c r="U416" s="241"/>
      <c r="V416" s="241"/>
      <c r="W416" s="241"/>
      <c r="X416" s="241"/>
      <c r="Y416" s="241"/>
      <c r="Z416" s="241"/>
      <c r="AA416" s="247"/>
      <c r="AT416" s="248" t="s">
        <v>177</v>
      </c>
      <c r="AU416" s="248" t="s">
        <v>118</v>
      </c>
      <c r="AV416" s="11" t="s">
        <v>118</v>
      </c>
      <c r="AW416" s="11" t="s">
        <v>37</v>
      </c>
      <c r="AX416" s="11" t="s">
        <v>38</v>
      </c>
      <c r="AY416" s="248" t="s">
        <v>169</v>
      </c>
    </row>
    <row r="417" s="1" customFormat="1" ht="25.5" customHeight="1">
      <c r="B417" s="47"/>
      <c r="C417" s="220" t="s">
        <v>648</v>
      </c>
      <c r="D417" s="220" t="s">
        <v>170</v>
      </c>
      <c r="E417" s="221" t="s">
        <v>649</v>
      </c>
      <c r="F417" s="222" t="s">
        <v>650</v>
      </c>
      <c r="G417" s="222"/>
      <c r="H417" s="222"/>
      <c r="I417" s="222"/>
      <c r="J417" s="223" t="s">
        <v>551</v>
      </c>
      <c r="K417" s="273">
        <v>0</v>
      </c>
      <c r="L417" s="225">
        <v>0</v>
      </c>
      <c r="M417" s="226"/>
      <c r="N417" s="227">
        <f>ROUND(L417*K417,1)</f>
        <v>0</v>
      </c>
      <c r="O417" s="227"/>
      <c r="P417" s="227"/>
      <c r="Q417" s="227"/>
      <c r="R417" s="49"/>
      <c r="T417" s="228" t="s">
        <v>22</v>
      </c>
      <c r="U417" s="57" t="s">
        <v>45</v>
      </c>
      <c r="V417" s="48"/>
      <c r="W417" s="229">
        <f>V417*K417</f>
        <v>0</v>
      </c>
      <c r="X417" s="229">
        <v>0</v>
      </c>
      <c r="Y417" s="229">
        <f>X417*K417</f>
        <v>0</v>
      </c>
      <c r="Z417" s="229">
        <v>0</v>
      </c>
      <c r="AA417" s="230">
        <f>Z417*K417</f>
        <v>0</v>
      </c>
      <c r="AR417" s="23" t="s">
        <v>262</v>
      </c>
      <c r="AT417" s="23" t="s">
        <v>170</v>
      </c>
      <c r="AU417" s="23" t="s">
        <v>118</v>
      </c>
      <c r="AY417" s="23" t="s">
        <v>169</v>
      </c>
      <c r="BE417" s="143">
        <f>IF(U417="základní",N417,0)</f>
        <v>0</v>
      </c>
      <c r="BF417" s="143">
        <f>IF(U417="snížená",N417,0)</f>
        <v>0</v>
      </c>
      <c r="BG417" s="143">
        <f>IF(U417="zákl. přenesená",N417,0)</f>
        <v>0</v>
      </c>
      <c r="BH417" s="143">
        <f>IF(U417="sníž. přenesená",N417,0)</f>
        <v>0</v>
      </c>
      <c r="BI417" s="143">
        <f>IF(U417="nulová",N417,0)</f>
        <v>0</v>
      </c>
      <c r="BJ417" s="23" t="s">
        <v>38</v>
      </c>
      <c r="BK417" s="143">
        <f>ROUND(L417*K417,1)</f>
        <v>0</v>
      </c>
      <c r="BL417" s="23" t="s">
        <v>262</v>
      </c>
      <c r="BM417" s="23" t="s">
        <v>651</v>
      </c>
    </row>
    <row r="418" s="9" customFormat="1" ht="29.88" customHeight="1">
      <c r="B418" s="206"/>
      <c r="C418" s="207"/>
      <c r="D418" s="217" t="s">
        <v>143</v>
      </c>
      <c r="E418" s="217"/>
      <c r="F418" s="217"/>
      <c r="G418" s="217"/>
      <c r="H418" s="217"/>
      <c r="I418" s="217"/>
      <c r="J418" s="217"/>
      <c r="K418" s="217"/>
      <c r="L418" s="217"/>
      <c r="M418" s="217"/>
      <c r="N418" s="269">
        <f>BK418</f>
        <v>0</v>
      </c>
      <c r="O418" s="270"/>
      <c r="P418" s="270"/>
      <c r="Q418" s="270"/>
      <c r="R418" s="210"/>
      <c r="T418" s="211"/>
      <c r="U418" s="207"/>
      <c r="V418" s="207"/>
      <c r="W418" s="212">
        <f>SUM(W419:W438)</f>
        <v>0</v>
      </c>
      <c r="X418" s="207"/>
      <c r="Y418" s="212">
        <f>SUM(Y419:Y438)</f>
        <v>2.3300000000000001</v>
      </c>
      <c r="Z418" s="207"/>
      <c r="AA418" s="213">
        <f>SUM(AA419:AA438)</f>
        <v>6.7720310000000001</v>
      </c>
      <c r="AR418" s="214" t="s">
        <v>118</v>
      </c>
      <c r="AT418" s="215" t="s">
        <v>79</v>
      </c>
      <c r="AU418" s="215" t="s">
        <v>38</v>
      </c>
      <c r="AY418" s="214" t="s">
        <v>169</v>
      </c>
      <c r="BK418" s="216">
        <f>SUM(BK419:BK438)</f>
        <v>0</v>
      </c>
    </row>
    <row r="419" s="1" customFormat="1" ht="25.5" customHeight="1">
      <c r="B419" s="47"/>
      <c r="C419" s="220" t="s">
        <v>652</v>
      </c>
      <c r="D419" s="220" t="s">
        <v>170</v>
      </c>
      <c r="E419" s="221" t="s">
        <v>653</v>
      </c>
      <c r="F419" s="222" t="s">
        <v>654</v>
      </c>
      <c r="G419" s="222"/>
      <c r="H419" s="222"/>
      <c r="I419" s="222"/>
      <c r="J419" s="223" t="s">
        <v>211</v>
      </c>
      <c r="K419" s="224">
        <v>967.43299999999999</v>
      </c>
      <c r="L419" s="225">
        <v>0</v>
      </c>
      <c r="M419" s="226"/>
      <c r="N419" s="227">
        <f>ROUND(L419*K419,1)</f>
        <v>0</v>
      </c>
      <c r="O419" s="227"/>
      <c r="P419" s="227"/>
      <c r="Q419" s="227"/>
      <c r="R419" s="49"/>
      <c r="T419" s="228" t="s">
        <v>22</v>
      </c>
      <c r="U419" s="57" t="s">
        <v>45</v>
      </c>
      <c r="V419" s="48"/>
      <c r="W419" s="229">
        <f>V419*K419</f>
        <v>0</v>
      </c>
      <c r="X419" s="229">
        <v>0</v>
      </c>
      <c r="Y419" s="229">
        <f>X419*K419</f>
        <v>0</v>
      </c>
      <c r="Z419" s="229">
        <v>0.0070000000000000001</v>
      </c>
      <c r="AA419" s="230">
        <f>Z419*K419</f>
        <v>6.7720310000000001</v>
      </c>
      <c r="AR419" s="23" t="s">
        <v>262</v>
      </c>
      <c r="AT419" s="23" t="s">
        <v>170</v>
      </c>
      <c r="AU419" s="23" t="s">
        <v>118</v>
      </c>
      <c r="AY419" s="23" t="s">
        <v>169</v>
      </c>
      <c r="BE419" s="143">
        <f>IF(U419="základní",N419,0)</f>
        <v>0</v>
      </c>
      <c r="BF419" s="143">
        <f>IF(U419="snížená",N419,0)</f>
        <v>0</v>
      </c>
      <c r="BG419" s="143">
        <f>IF(U419="zákl. přenesená",N419,0)</f>
        <v>0</v>
      </c>
      <c r="BH419" s="143">
        <f>IF(U419="sníž. přenesená",N419,0)</f>
        <v>0</v>
      </c>
      <c r="BI419" s="143">
        <f>IF(U419="nulová",N419,0)</f>
        <v>0</v>
      </c>
      <c r="BJ419" s="23" t="s">
        <v>38</v>
      </c>
      <c r="BK419" s="143">
        <f>ROUND(L419*K419,1)</f>
        <v>0</v>
      </c>
      <c r="BL419" s="23" t="s">
        <v>262</v>
      </c>
      <c r="BM419" s="23" t="s">
        <v>655</v>
      </c>
    </row>
    <row r="420" s="1" customFormat="1" ht="16.5" customHeight="1">
      <c r="B420" s="47"/>
      <c r="C420" s="220" t="s">
        <v>656</v>
      </c>
      <c r="D420" s="220" t="s">
        <v>170</v>
      </c>
      <c r="E420" s="221" t="s">
        <v>657</v>
      </c>
      <c r="F420" s="222" t="s">
        <v>658</v>
      </c>
      <c r="G420" s="222"/>
      <c r="H420" s="222"/>
      <c r="I420" s="222"/>
      <c r="J420" s="223" t="s">
        <v>184</v>
      </c>
      <c r="K420" s="224">
        <v>463.19999999999999</v>
      </c>
      <c r="L420" s="225">
        <v>0</v>
      </c>
      <c r="M420" s="226"/>
      <c r="N420" s="227">
        <f>ROUND(L420*K420,1)</f>
        <v>0</v>
      </c>
      <c r="O420" s="227"/>
      <c r="P420" s="227"/>
      <c r="Q420" s="227"/>
      <c r="R420" s="49"/>
      <c r="T420" s="228" t="s">
        <v>22</v>
      </c>
      <c r="U420" s="57" t="s">
        <v>45</v>
      </c>
      <c r="V420" s="48"/>
      <c r="W420" s="229">
        <f>V420*K420</f>
        <v>0</v>
      </c>
      <c r="X420" s="229">
        <v>0</v>
      </c>
      <c r="Y420" s="229">
        <f>X420*K420</f>
        <v>0</v>
      </c>
      <c r="Z420" s="229">
        <v>0</v>
      </c>
      <c r="AA420" s="230">
        <f>Z420*K420</f>
        <v>0</v>
      </c>
      <c r="AR420" s="23" t="s">
        <v>262</v>
      </c>
      <c r="AT420" s="23" t="s">
        <v>170</v>
      </c>
      <c r="AU420" s="23" t="s">
        <v>118</v>
      </c>
      <c r="AY420" s="23" t="s">
        <v>169</v>
      </c>
      <c r="BE420" s="143">
        <f>IF(U420="základní",N420,0)</f>
        <v>0</v>
      </c>
      <c r="BF420" s="143">
        <f>IF(U420="snížená",N420,0)</f>
        <v>0</v>
      </c>
      <c r="BG420" s="143">
        <f>IF(U420="zákl. přenesená",N420,0)</f>
        <v>0</v>
      </c>
      <c r="BH420" s="143">
        <f>IF(U420="sníž. přenesená",N420,0)</f>
        <v>0</v>
      </c>
      <c r="BI420" s="143">
        <f>IF(U420="nulová",N420,0)</f>
        <v>0</v>
      </c>
      <c r="BJ420" s="23" t="s">
        <v>38</v>
      </c>
      <c r="BK420" s="143">
        <f>ROUND(L420*K420,1)</f>
        <v>0</v>
      </c>
      <c r="BL420" s="23" t="s">
        <v>262</v>
      </c>
      <c r="BM420" s="23" t="s">
        <v>659</v>
      </c>
    </row>
    <row r="421" s="10" customFormat="1" ht="25.5" customHeight="1">
      <c r="B421" s="231"/>
      <c r="C421" s="232"/>
      <c r="D421" s="232"/>
      <c r="E421" s="233" t="s">
        <v>22</v>
      </c>
      <c r="F421" s="234" t="s">
        <v>660</v>
      </c>
      <c r="G421" s="235"/>
      <c r="H421" s="235"/>
      <c r="I421" s="235"/>
      <c r="J421" s="232"/>
      <c r="K421" s="233" t="s">
        <v>22</v>
      </c>
      <c r="L421" s="232"/>
      <c r="M421" s="232"/>
      <c r="N421" s="232"/>
      <c r="O421" s="232"/>
      <c r="P421" s="232"/>
      <c r="Q421" s="232"/>
      <c r="R421" s="236"/>
      <c r="T421" s="237"/>
      <c r="U421" s="232"/>
      <c r="V421" s="232"/>
      <c r="W421" s="232"/>
      <c r="X421" s="232"/>
      <c r="Y421" s="232"/>
      <c r="Z421" s="232"/>
      <c r="AA421" s="238"/>
      <c r="AT421" s="239" t="s">
        <v>177</v>
      </c>
      <c r="AU421" s="239" t="s">
        <v>118</v>
      </c>
      <c r="AV421" s="10" t="s">
        <v>38</v>
      </c>
      <c r="AW421" s="10" t="s">
        <v>37</v>
      </c>
      <c r="AX421" s="10" t="s">
        <v>80</v>
      </c>
      <c r="AY421" s="239" t="s">
        <v>169</v>
      </c>
    </row>
    <row r="422" s="11" customFormat="1" ht="16.5" customHeight="1">
      <c r="B422" s="240"/>
      <c r="C422" s="241"/>
      <c r="D422" s="241"/>
      <c r="E422" s="242" t="s">
        <v>22</v>
      </c>
      <c r="F422" s="243" t="s">
        <v>661</v>
      </c>
      <c r="G422" s="241"/>
      <c r="H422" s="241"/>
      <c r="I422" s="241"/>
      <c r="J422" s="241"/>
      <c r="K422" s="244">
        <v>463.19999999999999</v>
      </c>
      <c r="L422" s="241"/>
      <c r="M422" s="241"/>
      <c r="N422" s="241"/>
      <c r="O422" s="241"/>
      <c r="P422" s="241"/>
      <c r="Q422" s="241"/>
      <c r="R422" s="245"/>
      <c r="T422" s="246"/>
      <c r="U422" s="241"/>
      <c r="V422" s="241"/>
      <c r="W422" s="241"/>
      <c r="X422" s="241"/>
      <c r="Y422" s="241"/>
      <c r="Z422" s="241"/>
      <c r="AA422" s="247"/>
      <c r="AT422" s="248" t="s">
        <v>177</v>
      </c>
      <c r="AU422" s="248" t="s">
        <v>118</v>
      </c>
      <c r="AV422" s="11" t="s">
        <v>118</v>
      </c>
      <c r="AW422" s="11" t="s">
        <v>37</v>
      </c>
      <c r="AX422" s="11" t="s">
        <v>38</v>
      </c>
      <c r="AY422" s="248" t="s">
        <v>169</v>
      </c>
    </row>
    <row r="423" s="1" customFormat="1" ht="25.5" customHeight="1">
      <c r="B423" s="47"/>
      <c r="C423" s="261" t="s">
        <v>662</v>
      </c>
      <c r="D423" s="261" t="s">
        <v>248</v>
      </c>
      <c r="E423" s="262" t="s">
        <v>663</v>
      </c>
      <c r="F423" s="263" t="s">
        <v>664</v>
      </c>
      <c r="G423" s="263"/>
      <c r="H423" s="263"/>
      <c r="I423" s="263"/>
      <c r="J423" s="264" t="s">
        <v>205</v>
      </c>
      <c r="K423" s="265">
        <v>1.742</v>
      </c>
      <c r="L423" s="266">
        <v>0</v>
      </c>
      <c r="M423" s="267"/>
      <c r="N423" s="268">
        <f>ROUND(L423*K423,1)</f>
        <v>0</v>
      </c>
      <c r="O423" s="227"/>
      <c r="P423" s="227"/>
      <c r="Q423" s="227"/>
      <c r="R423" s="49"/>
      <c r="T423" s="228" t="s">
        <v>22</v>
      </c>
      <c r="U423" s="57" t="s">
        <v>45</v>
      </c>
      <c r="V423" s="48"/>
      <c r="W423" s="229">
        <f>V423*K423</f>
        <v>0</v>
      </c>
      <c r="X423" s="229">
        <v>1</v>
      </c>
      <c r="Y423" s="229">
        <f>X423*K423</f>
        <v>1.742</v>
      </c>
      <c r="Z423" s="229">
        <v>0</v>
      </c>
      <c r="AA423" s="230">
        <f>Z423*K423</f>
        <v>0</v>
      </c>
      <c r="AR423" s="23" t="s">
        <v>354</v>
      </c>
      <c r="AT423" s="23" t="s">
        <v>248</v>
      </c>
      <c r="AU423" s="23" t="s">
        <v>118</v>
      </c>
      <c r="AY423" s="23" t="s">
        <v>169</v>
      </c>
      <c r="BE423" s="143">
        <f>IF(U423="základní",N423,0)</f>
        <v>0</v>
      </c>
      <c r="BF423" s="143">
        <f>IF(U423="snížená",N423,0)</f>
        <v>0</v>
      </c>
      <c r="BG423" s="143">
        <f>IF(U423="zákl. přenesená",N423,0)</f>
        <v>0</v>
      </c>
      <c r="BH423" s="143">
        <f>IF(U423="sníž. přenesená",N423,0)</f>
        <v>0</v>
      </c>
      <c r="BI423" s="143">
        <f>IF(U423="nulová",N423,0)</f>
        <v>0</v>
      </c>
      <c r="BJ423" s="23" t="s">
        <v>38</v>
      </c>
      <c r="BK423" s="143">
        <f>ROUND(L423*K423,1)</f>
        <v>0</v>
      </c>
      <c r="BL423" s="23" t="s">
        <v>262</v>
      </c>
      <c r="BM423" s="23" t="s">
        <v>665</v>
      </c>
    </row>
    <row r="424" s="10" customFormat="1" ht="25.5" customHeight="1">
      <c r="B424" s="231"/>
      <c r="C424" s="232"/>
      <c r="D424" s="232"/>
      <c r="E424" s="233" t="s">
        <v>22</v>
      </c>
      <c r="F424" s="234" t="s">
        <v>660</v>
      </c>
      <c r="G424" s="235"/>
      <c r="H424" s="235"/>
      <c r="I424" s="235"/>
      <c r="J424" s="232"/>
      <c r="K424" s="233" t="s">
        <v>22</v>
      </c>
      <c r="L424" s="232"/>
      <c r="M424" s="232"/>
      <c r="N424" s="232"/>
      <c r="O424" s="232"/>
      <c r="P424" s="232"/>
      <c r="Q424" s="232"/>
      <c r="R424" s="236"/>
      <c r="T424" s="237"/>
      <c r="U424" s="232"/>
      <c r="V424" s="232"/>
      <c r="W424" s="232"/>
      <c r="X424" s="232"/>
      <c r="Y424" s="232"/>
      <c r="Z424" s="232"/>
      <c r="AA424" s="238"/>
      <c r="AT424" s="239" t="s">
        <v>177</v>
      </c>
      <c r="AU424" s="239" t="s">
        <v>118</v>
      </c>
      <c r="AV424" s="10" t="s">
        <v>38</v>
      </c>
      <c r="AW424" s="10" t="s">
        <v>37</v>
      </c>
      <c r="AX424" s="10" t="s">
        <v>80</v>
      </c>
      <c r="AY424" s="239" t="s">
        <v>169</v>
      </c>
    </row>
    <row r="425" s="11" customFormat="1" ht="16.5" customHeight="1">
      <c r="B425" s="240"/>
      <c r="C425" s="241"/>
      <c r="D425" s="241"/>
      <c r="E425" s="242" t="s">
        <v>22</v>
      </c>
      <c r="F425" s="243" t="s">
        <v>666</v>
      </c>
      <c r="G425" s="241"/>
      <c r="H425" s="241"/>
      <c r="I425" s="241"/>
      <c r="J425" s="241"/>
      <c r="K425" s="244">
        <v>1.742</v>
      </c>
      <c r="L425" s="241"/>
      <c r="M425" s="241"/>
      <c r="N425" s="241"/>
      <c r="O425" s="241"/>
      <c r="P425" s="241"/>
      <c r="Q425" s="241"/>
      <c r="R425" s="245"/>
      <c r="T425" s="246"/>
      <c r="U425" s="241"/>
      <c r="V425" s="241"/>
      <c r="W425" s="241"/>
      <c r="X425" s="241"/>
      <c r="Y425" s="241"/>
      <c r="Z425" s="241"/>
      <c r="AA425" s="247"/>
      <c r="AT425" s="248" t="s">
        <v>177</v>
      </c>
      <c r="AU425" s="248" t="s">
        <v>118</v>
      </c>
      <c r="AV425" s="11" t="s">
        <v>118</v>
      </c>
      <c r="AW425" s="11" t="s">
        <v>37</v>
      </c>
      <c r="AX425" s="11" t="s">
        <v>38</v>
      </c>
      <c r="AY425" s="248" t="s">
        <v>169</v>
      </c>
    </row>
    <row r="426" s="1" customFormat="1" ht="25.5" customHeight="1">
      <c r="B426" s="47"/>
      <c r="C426" s="220" t="s">
        <v>667</v>
      </c>
      <c r="D426" s="220" t="s">
        <v>170</v>
      </c>
      <c r="E426" s="221" t="s">
        <v>668</v>
      </c>
      <c r="F426" s="222" t="s">
        <v>669</v>
      </c>
      <c r="G426" s="222"/>
      <c r="H426" s="222"/>
      <c r="I426" s="222"/>
      <c r="J426" s="223" t="s">
        <v>464</v>
      </c>
      <c r="K426" s="224">
        <v>3</v>
      </c>
      <c r="L426" s="225">
        <v>0</v>
      </c>
      <c r="M426" s="226"/>
      <c r="N426" s="227">
        <f>ROUND(L426*K426,1)</f>
        <v>0</v>
      </c>
      <c r="O426" s="227"/>
      <c r="P426" s="227"/>
      <c r="Q426" s="227"/>
      <c r="R426" s="49"/>
      <c r="T426" s="228" t="s">
        <v>22</v>
      </c>
      <c r="U426" s="57" t="s">
        <v>45</v>
      </c>
      <c r="V426" s="48"/>
      <c r="W426" s="229">
        <f>V426*K426</f>
        <v>0</v>
      </c>
      <c r="X426" s="229">
        <v>0</v>
      </c>
      <c r="Y426" s="229">
        <f>X426*K426</f>
        <v>0</v>
      </c>
      <c r="Z426" s="229">
        <v>0</v>
      </c>
      <c r="AA426" s="230">
        <f>Z426*K426</f>
        <v>0</v>
      </c>
      <c r="AR426" s="23" t="s">
        <v>262</v>
      </c>
      <c r="AT426" s="23" t="s">
        <v>170</v>
      </c>
      <c r="AU426" s="23" t="s">
        <v>118</v>
      </c>
      <c r="AY426" s="23" t="s">
        <v>169</v>
      </c>
      <c r="BE426" s="143">
        <f>IF(U426="základní",N426,0)</f>
        <v>0</v>
      </c>
      <c r="BF426" s="143">
        <f>IF(U426="snížená",N426,0)</f>
        <v>0</v>
      </c>
      <c r="BG426" s="143">
        <f>IF(U426="zákl. přenesená",N426,0)</f>
        <v>0</v>
      </c>
      <c r="BH426" s="143">
        <f>IF(U426="sníž. přenesená",N426,0)</f>
        <v>0</v>
      </c>
      <c r="BI426" s="143">
        <f>IF(U426="nulová",N426,0)</f>
        <v>0</v>
      </c>
      <c r="BJ426" s="23" t="s">
        <v>38</v>
      </c>
      <c r="BK426" s="143">
        <f>ROUND(L426*K426,1)</f>
        <v>0</v>
      </c>
      <c r="BL426" s="23" t="s">
        <v>262</v>
      </c>
      <c r="BM426" s="23" t="s">
        <v>670</v>
      </c>
    </row>
    <row r="427" s="10" customFormat="1" ht="16.5" customHeight="1">
      <c r="B427" s="231"/>
      <c r="C427" s="232"/>
      <c r="D427" s="232"/>
      <c r="E427" s="233" t="s">
        <v>22</v>
      </c>
      <c r="F427" s="234" t="s">
        <v>671</v>
      </c>
      <c r="G427" s="235"/>
      <c r="H427" s="235"/>
      <c r="I427" s="235"/>
      <c r="J427" s="232"/>
      <c r="K427" s="233" t="s">
        <v>22</v>
      </c>
      <c r="L427" s="232"/>
      <c r="M427" s="232"/>
      <c r="N427" s="232"/>
      <c r="O427" s="232"/>
      <c r="P427" s="232"/>
      <c r="Q427" s="232"/>
      <c r="R427" s="236"/>
      <c r="T427" s="237"/>
      <c r="U427" s="232"/>
      <c r="V427" s="232"/>
      <c r="W427" s="232"/>
      <c r="X427" s="232"/>
      <c r="Y427" s="232"/>
      <c r="Z427" s="232"/>
      <c r="AA427" s="238"/>
      <c r="AT427" s="239" t="s">
        <v>177</v>
      </c>
      <c r="AU427" s="239" t="s">
        <v>118</v>
      </c>
      <c r="AV427" s="10" t="s">
        <v>38</v>
      </c>
      <c r="AW427" s="10" t="s">
        <v>37</v>
      </c>
      <c r="AX427" s="10" t="s">
        <v>80</v>
      </c>
      <c r="AY427" s="239" t="s">
        <v>169</v>
      </c>
    </row>
    <row r="428" s="11" customFormat="1" ht="16.5" customHeight="1">
      <c r="B428" s="240"/>
      <c r="C428" s="241"/>
      <c r="D428" s="241"/>
      <c r="E428" s="242" t="s">
        <v>22</v>
      </c>
      <c r="F428" s="243" t="s">
        <v>118</v>
      </c>
      <c r="G428" s="241"/>
      <c r="H428" s="241"/>
      <c r="I428" s="241"/>
      <c r="J428" s="241"/>
      <c r="K428" s="244">
        <v>2</v>
      </c>
      <c r="L428" s="241"/>
      <c r="M428" s="241"/>
      <c r="N428" s="241"/>
      <c r="O428" s="241"/>
      <c r="P428" s="241"/>
      <c r="Q428" s="241"/>
      <c r="R428" s="245"/>
      <c r="T428" s="246"/>
      <c r="U428" s="241"/>
      <c r="V428" s="241"/>
      <c r="W428" s="241"/>
      <c r="X428" s="241"/>
      <c r="Y428" s="241"/>
      <c r="Z428" s="241"/>
      <c r="AA428" s="247"/>
      <c r="AT428" s="248" t="s">
        <v>177</v>
      </c>
      <c r="AU428" s="248" t="s">
        <v>118</v>
      </c>
      <c r="AV428" s="11" t="s">
        <v>118</v>
      </c>
      <c r="AW428" s="11" t="s">
        <v>37</v>
      </c>
      <c r="AX428" s="11" t="s">
        <v>80</v>
      </c>
      <c r="AY428" s="248" t="s">
        <v>169</v>
      </c>
    </row>
    <row r="429" s="10" customFormat="1" ht="16.5" customHeight="1">
      <c r="B429" s="231"/>
      <c r="C429" s="232"/>
      <c r="D429" s="232"/>
      <c r="E429" s="233" t="s">
        <v>22</v>
      </c>
      <c r="F429" s="249" t="s">
        <v>672</v>
      </c>
      <c r="G429" s="232"/>
      <c r="H429" s="232"/>
      <c r="I429" s="232"/>
      <c r="J429" s="232"/>
      <c r="K429" s="233" t="s">
        <v>22</v>
      </c>
      <c r="L429" s="232"/>
      <c r="M429" s="232"/>
      <c r="N429" s="232"/>
      <c r="O429" s="232"/>
      <c r="P429" s="232"/>
      <c r="Q429" s="232"/>
      <c r="R429" s="236"/>
      <c r="T429" s="237"/>
      <c r="U429" s="232"/>
      <c r="V429" s="232"/>
      <c r="W429" s="232"/>
      <c r="X429" s="232"/>
      <c r="Y429" s="232"/>
      <c r="Z429" s="232"/>
      <c r="AA429" s="238"/>
      <c r="AT429" s="239" t="s">
        <v>177</v>
      </c>
      <c r="AU429" s="239" t="s">
        <v>118</v>
      </c>
      <c r="AV429" s="10" t="s">
        <v>38</v>
      </c>
      <c r="AW429" s="10" t="s">
        <v>37</v>
      </c>
      <c r="AX429" s="10" t="s">
        <v>80</v>
      </c>
      <c r="AY429" s="239" t="s">
        <v>169</v>
      </c>
    </row>
    <row r="430" s="11" customFormat="1" ht="16.5" customHeight="1">
      <c r="B430" s="240"/>
      <c r="C430" s="241"/>
      <c r="D430" s="241"/>
      <c r="E430" s="242" t="s">
        <v>22</v>
      </c>
      <c r="F430" s="243" t="s">
        <v>38</v>
      </c>
      <c r="G430" s="241"/>
      <c r="H430" s="241"/>
      <c r="I430" s="241"/>
      <c r="J430" s="241"/>
      <c r="K430" s="244">
        <v>1</v>
      </c>
      <c r="L430" s="241"/>
      <c r="M430" s="241"/>
      <c r="N430" s="241"/>
      <c r="O430" s="241"/>
      <c r="P430" s="241"/>
      <c r="Q430" s="241"/>
      <c r="R430" s="245"/>
      <c r="T430" s="246"/>
      <c r="U430" s="241"/>
      <c r="V430" s="241"/>
      <c r="W430" s="241"/>
      <c r="X430" s="241"/>
      <c r="Y430" s="241"/>
      <c r="Z430" s="241"/>
      <c r="AA430" s="247"/>
      <c r="AT430" s="248" t="s">
        <v>177</v>
      </c>
      <c r="AU430" s="248" t="s">
        <v>118</v>
      </c>
      <c r="AV430" s="11" t="s">
        <v>118</v>
      </c>
      <c r="AW430" s="11" t="s">
        <v>37</v>
      </c>
      <c r="AX430" s="11" t="s">
        <v>80</v>
      </c>
      <c r="AY430" s="248" t="s">
        <v>169</v>
      </c>
    </row>
    <row r="431" s="12" customFormat="1" ht="16.5" customHeight="1">
      <c r="B431" s="250"/>
      <c r="C431" s="251"/>
      <c r="D431" s="251"/>
      <c r="E431" s="252" t="s">
        <v>22</v>
      </c>
      <c r="F431" s="253" t="s">
        <v>181</v>
      </c>
      <c r="G431" s="251"/>
      <c r="H431" s="251"/>
      <c r="I431" s="251"/>
      <c r="J431" s="251"/>
      <c r="K431" s="254">
        <v>3</v>
      </c>
      <c r="L431" s="251"/>
      <c r="M431" s="251"/>
      <c r="N431" s="251"/>
      <c r="O431" s="251"/>
      <c r="P431" s="251"/>
      <c r="Q431" s="251"/>
      <c r="R431" s="255"/>
      <c r="T431" s="256"/>
      <c r="U431" s="251"/>
      <c r="V431" s="251"/>
      <c r="W431" s="251"/>
      <c r="X431" s="251"/>
      <c r="Y431" s="251"/>
      <c r="Z431" s="251"/>
      <c r="AA431" s="257"/>
      <c r="AT431" s="258" t="s">
        <v>177</v>
      </c>
      <c r="AU431" s="258" t="s">
        <v>118</v>
      </c>
      <c r="AV431" s="12" t="s">
        <v>174</v>
      </c>
      <c r="AW431" s="12" t="s">
        <v>37</v>
      </c>
      <c r="AX431" s="12" t="s">
        <v>38</v>
      </c>
      <c r="AY431" s="258" t="s">
        <v>169</v>
      </c>
    </row>
    <row r="432" s="1" customFormat="1" ht="16.5" customHeight="1">
      <c r="B432" s="47"/>
      <c r="C432" s="261" t="s">
        <v>673</v>
      </c>
      <c r="D432" s="261" t="s">
        <v>248</v>
      </c>
      <c r="E432" s="262" t="s">
        <v>674</v>
      </c>
      <c r="F432" s="263" t="s">
        <v>675</v>
      </c>
      <c r="G432" s="263"/>
      <c r="H432" s="263"/>
      <c r="I432" s="263"/>
      <c r="J432" s="264" t="s">
        <v>464</v>
      </c>
      <c r="K432" s="265">
        <v>2</v>
      </c>
      <c r="L432" s="266">
        <v>0</v>
      </c>
      <c r="M432" s="267"/>
      <c r="N432" s="268">
        <f>ROUND(L432*K432,1)</f>
        <v>0</v>
      </c>
      <c r="O432" s="227"/>
      <c r="P432" s="227"/>
      <c r="Q432" s="227"/>
      <c r="R432" s="49"/>
      <c r="T432" s="228" t="s">
        <v>22</v>
      </c>
      <c r="U432" s="57" t="s">
        <v>45</v>
      </c>
      <c r="V432" s="48"/>
      <c r="W432" s="229">
        <f>V432*K432</f>
        <v>0</v>
      </c>
      <c r="X432" s="229">
        <v>0.1176</v>
      </c>
      <c r="Y432" s="229">
        <f>X432*K432</f>
        <v>0.23519999999999999</v>
      </c>
      <c r="Z432" s="229">
        <v>0</v>
      </c>
      <c r="AA432" s="230">
        <f>Z432*K432</f>
        <v>0</v>
      </c>
      <c r="AR432" s="23" t="s">
        <v>354</v>
      </c>
      <c r="AT432" s="23" t="s">
        <v>248</v>
      </c>
      <c r="AU432" s="23" t="s">
        <v>118</v>
      </c>
      <c r="AY432" s="23" t="s">
        <v>169</v>
      </c>
      <c r="BE432" s="143">
        <f>IF(U432="základní",N432,0)</f>
        <v>0</v>
      </c>
      <c r="BF432" s="143">
        <f>IF(U432="snížená",N432,0)</f>
        <v>0</v>
      </c>
      <c r="BG432" s="143">
        <f>IF(U432="zákl. přenesená",N432,0)</f>
        <v>0</v>
      </c>
      <c r="BH432" s="143">
        <f>IF(U432="sníž. přenesená",N432,0)</f>
        <v>0</v>
      </c>
      <c r="BI432" s="143">
        <f>IF(U432="nulová",N432,0)</f>
        <v>0</v>
      </c>
      <c r="BJ432" s="23" t="s">
        <v>38</v>
      </c>
      <c r="BK432" s="143">
        <f>ROUND(L432*K432,1)</f>
        <v>0</v>
      </c>
      <c r="BL432" s="23" t="s">
        <v>262</v>
      </c>
      <c r="BM432" s="23" t="s">
        <v>676</v>
      </c>
    </row>
    <row r="433" s="1" customFormat="1" ht="25.5" customHeight="1">
      <c r="B433" s="47"/>
      <c r="C433" s="261" t="s">
        <v>677</v>
      </c>
      <c r="D433" s="261" t="s">
        <v>248</v>
      </c>
      <c r="E433" s="262" t="s">
        <v>678</v>
      </c>
      <c r="F433" s="263" t="s">
        <v>679</v>
      </c>
      <c r="G433" s="263"/>
      <c r="H433" s="263"/>
      <c r="I433" s="263"/>
      <c r="J433" s="264" t="s">
        <v>464</v>
      </c>
      <c r="K433" s="265">
        <v>1</v>
      </c>
      <c r="L433" s="266">
        <v>0</v>
      </c>
      <c r="M433" s="267"/>
      <c r="N433" s="268">
        <f>ROUND(L433*K433,1)</f>
        <v>0</v>
      </c>
      <c r="O433" s="227"/>
      <c r="P433" s="227"/>
      <c r="Q433" s="227"/>
      <c r="R433" s="49"/>
      <c r="T433" s="228" t="s">
        <v>22</v>
      </c>
      <c r="U433" s="57" t="s">
        <v>45</v>
      </c>
      <c r="V433" s="48"/>
      <c r="W433" s="229">
        <f>V433*K433</f>
        <v>0</v>
      </c>
      <c r="X433" s="229">
        <v>0.1176</v>
      </c>
      <c r="Y433" s="229">
        <f>X433*K433</f>
        <v>0.1176</v>
      </c>
      <c r="Z433" s="229">
        <v>0</v>
      </c>
      <c r="AA433" s="230">
        <f>Z433*K433</f>
        <v>0</v>
      </c>
      <c r="AR433" s="23" t="s">
        <v>354</v>
      </c>
      <c r="AT433" s="23" t="s">
        <v>248</v>
      </c>
      <c r="AU433" s="23" t="s">
        <v>118</v>
      </c>
      <c r="AY433" s="23" t="s">
        <v>169</v>
      </c>
      <c r="BE433" s="143">
        <f>IF(U433="základní",N433,0)</f>
        <v>0</v>
      </c>
      <c r="BF433" s="143">
        <f>IF(U433="snížená",N433,0)</f>
        <v>0</v>
      </c>
      <c r="BG433" s="143">
        <f>IF(U433="zákl. přenesená",N433,0)</f>
        <v>0</v>
      </c>
      <c r="BH433" s="143">
        <f>IF(U433="sníž. přenesená",N433,0)</f>
        <v>0</v>
      </c>
      <c r="BI433" s="143">
        <f>IF(U433="nulová",N433,0)</f>
        <v>0</v>
      </c>
      <c r="BJ433" s="23" t="s">
        <v>38</v>
      </c>
      <c r="BK433" s="143">
        <f>ROUND(L433*K433,1)</f>
        <v>0</v>
      </c>
      <c r="BL433" s="23" t="s">
        <v>262</v>
      </c>
      <c r="BM433" s="23" t="s">
        <v>680</v>
      </c>
    </row>
    <row r="434" s="1" customFormat="1" ht="25.5" customHeight="1">
      <c r="B434" s="47"/>
      <c r="C434" s="220" t="s">
        <v>681</v>
      </c>
      <c r="D434" s="220" t="s">
        <v>170</v>
      </c>
      <c r="E434" s="221" t="s">
        <v>682</v>
      </c>
      <c r="F434" s="222" t="s">
        <v>683</v>
      </c>
      <c r="G434" s="222"/>
      <c r="H434" s="222"/>
      <c r="I434" s="222"/>
      <c r="J434" s="223" t="s">
        <v>464</v>
      </c>
      <c r="K434" s="224">
        <v>2</v>
      </c>
      <c r="L434" s="225">
        <v>0</v>
      </c>
      <c r="M434" s="226"/>
      <c r="N434" s="227">
        <f>ROUND(L434*K434,1)</f>
        <v>0</v>
      </c>
      <c r="O434" s="227"/>
      <c r="P434" s="227"/>
      <c r="Q434" s="227"/>
      <c r="R434" s="49"/>
      <c r="T434" s="228" t="s">
        <v>22</v>
      </c>
      <c r="U434" s="57" t="s">
        <v>45</v>
      </c>
      <c r="V434" s="48"/>
      <c r="W434" s="229">
        <f>V434*K434</f>
        <v>0</v>
      </c>
      <c r="X434" s="229">
        <v>0</v>
      </c>
      <c r="Y434" s="229">
        <f>X434*K434</f>
        <v>0</v>
      </c>
      <c r="Z434" s="229">
        <v>0</v>
      </c>
      <c r="AA434" s="230">
        <f>Z434*K434</f>
        <v>0</v>
      </c>
      <c r="AR434" s="23" t="s">
        <v>262</v>
      </c>
      <c r="AT434" s="23" t="s">
        <v>170</v>
      </c>
      <c r="AU434" s="23" t="s">
        <v>118</v>
      </c>
      <c r="AY434" s="23" t="s">
        <v>169</v>
      </c>
      <c r="BE434" s="143">
        <f>IF(U434="základní",N434,0)</f>
        <v>0</v>
      </c>
      <c r="BF434" s="143">
        <f>IF(U434="snížená",N434,0)</f>
        <v>0</v>
      </c>
      <c r="BG434" s="143">
        <f>IF(U434="zákl. přenesená",N434,0)</f>
        <v>0</v>
      </c>
      <c r="BH434" s="143">
        <f>IF(U434="sníž. přenesená",N434,0)</f>
        <v>0</v>
      </c>
      <c r="BI434" s="143">
        <f>IF(U434="nulová",N434,0)</f>
        <v>0</v>
      </c>
      <c r="BJ434" s="23" t="s">
        <v>38</v>
      </c>
      <c r="BK434" s="143">
        <f>ROUND(L434*K434,1)</f>
        <v>0</v>
      </c>
      <c r="BL434" s="23" t="s">
        <v>262</v>
      </c>
      <c r="BM434" s="23" t="s">
        <v>684</v>
      </c>
    </row>
    <row r="435" s="10" customFormat="1" ht="16.5" customHeight="1">
      <c r="B435" s="231"/>
      <c r="C435" s="232"/>
      <c r="D435" s="232"/>
      <c r="E435" s="233" t="s">
        <v>22</v>
      </c>
      <c r="F435" s="234" t="s">
        <v>685</v>
      </c>
      <c r="G435" s="235"/>
      <c r="H435" s="235"/>
      <c r="I435" s="235"/>
      <c r="J435" s="232"/>
      <c r="K435" s="233" t="s">
        <v>22</v>
      </c>
      <c r="L435" s="232"/>
      <c r="M435" s="232"/>
      <c r="N435" s="232"/>
      <c r="O435" s="232"/>
      <c r="P435" s="232"/>
      <c r="Q435" s="232"/>
      <c r="R435" s="236"/>
      <c r="T435" s="237"/>
      <c r="U435" s="232"/>
      <c r="V435" s="232"/>
      <c r="W435" s="232"/>
      <c r="X435" s="232"/>
      <c r="Y435" s="232"/>
      <c r="Z435" s="232"/>
      <c r="AA435" s="238"/>
      <c r="AT435" s="239" t="s">
        <v>177</v>
      </c>
      <c r="AU435" s="239" t="s">
        <v>118</v>
      </c>
      <c r="AV435" s="10" t="s">
        <v>38</v>
      </c>
      <c r="AW435" s="10" t="s">
        <v>37</v>
      </c>
      <c r="AX435" s="10" t="s">
        <v>80</v>
      </c>
      <c r="AY435" s="239" t="s">
        <v>169</v>
      </c>
    </row>
    <row r="436" s="11" customFormat="1" ht="16.5" customHeight="1">
      <c r="B436" s="240"/>
      <c r="C436" s="241"/>
      <c r="D436" s="241"/>
      <c r="E436" s="242" t="s">
        <v>22</v>
      </c>
      <c r="F436" s="243" t="s">
        <v>118</v>
      </c>
      <c r="G436" s="241"/>
      <c r="H436" s="241"/>
      <c r="I436" s="241"/>
      <c r="J436" s="241"/>
      <c r="K436" s="244">
        <v>2</v>
      </c>
      <c r="L436" s="241"/>
      <c r="M436" s="241"/>
      <c r="N436" s="241"/>
      <c r="O436" s="241"/>
      <c r="P436" s="241"/>
      <c r="Q436" s="241"/>
      <c r="R436" s="245"/>
      <c r="T436" s="246"/>
      <c r="U436" s="241"/>
      <c r="V436" s="241"/>
      <c r="W436" s="241"/>
      <c r="X436" s="241"/>
      <c r="Y436" s="241"/>
      <c r="Z436" s="241"/>
      <c r="AA436" s="247"/>
      <c r="AT436" s="248" t="s">
        <v>177</v>
      </c>
      <c r="AU436" s="248" t="s">
        <v>118</v>
      </c>
      <c r="AV436" s="11" t="s">
        <v>118</v>
      </c>
      <c r="AW436" s="11" t="s">
        <v>37</v>
      </c>
      <c r="AX436" s="11" t="s">
        <v>38</v>
      </c>
      <c r="AY436" s="248" t="s">
        <v>169</v>
      </c>
    </row>
    <row r="437" s="1" customFormat="1" ht="25.5" customHeight="1">
      <c r="B437" s="47"/>
      <c r="C437" s="261" t="s">
        <v>686</v>
      </c>
      <c r="D437" s="261" t="s">
        <v>248</v>
      </c>
      <c r="E437" s="262" t="s">
        <v>687</v>
      </c>
      <c r="F437" s="263" t="s">
        <v>688</v>
      </c>
      <c r="G437" s="263"/>
      <c r="H437" s="263"/>
      <c r="I437" s="263"/>
      <c r="J437" s="264" t="s">
        <v>464</v>
      </c>
      <c r="K437" s="265">
        <v>2</v>
      </c>
      <c r="L437" s="266">
        <v>0</v>
      </c>
      <c r="M437" s="267"/>
      <c r="N437" s="268">
        <f>ROUND(L437*K437,1)</f>
        <v>0</v>
      </c>
      <c r="O437" s="227"/>
      <c r="P437" s="227"/>
      <c r="Q437" s="227"/>
      <c r="R437" s="49"/>
      <c r="T437" s="228" t="s">
        <v>22</v>
      </c>
      <c r="U437" s="57" t="s">
        <v>45</v>
      </c>
      <c r="V437" s="48"/>
      <c r="W437" s="229">
        <f>V437*K437</f>
        <v>0</v>
      </c>
      <c r="X437" s="229">
        <v>0.1176</v>
      </c>
      <c r="Y437" s="229">
        <f>X437*K437</f>
        <v>0.23519999999999999</v>
      </c>
      <c r="Z437" s="229">
        <v>0</v>
      </c>
      <c r="AA437" s="230">
        <f>Z437*K437</f>
        <v>0</v>
      </c>
      <c r="AR437" s="23" t="s">
        <v>354</v>
      </c>
      <c r="AT437" s="23" t="s">
        <v>248</v>
      </c>
      <c r="AU437" s="23" t="s">
        <v>118</v>
      </c>
      <c r="AY437" s="23" t="s">
        <v>169</v>
      </c>
      <c r="BE437" s="143">
        <f>IF(U437="základní",N437,0)</f>
        <v>0</v>
      </c>
      <c r="BF437" s="143">
        <f>IF(U437="snížená",N437,0)</f>
        <v>0</v>
      </c>
      <c r="BG437" s="143">
        <f>IF(U437="zákl. přenesená",N437,0)</f>
        <v>0</v>
      </c>
      <c r="BH437" s="143">
        <f>IF(U437="sníž. přenesená",N437,0)</f>
        <v>0</v>
      </c>
      <c r="BI437" s="143">
        <f>IF(U437="nulová",N437,0)</f>
        <v>0</v>
      </c>
      <c r="BJ437" s="23" t="s">
        <v>38</v>
      </c>
      <c r="BK437" s="143">
        <f>ROUND(L437*K437,1)</f>
        <v>0</v>
      </c>
      <c r="BL437" s="23" t="s">
        <v>262</v>
      </c>
      <c r="BM437" s="23" t="s">
        <v>689</v>
      </c>
    </row>
    <row r="438" s="1" customFormat="1" ht="25.5" customHeight="1">
      <c r="B438" s="47"/>
      <c r="C438" s="220" t="s">
        <v>690</v>
      </c>
      <c r="D438" s="220" t="s">
        <v>170</v>
      </c>
      <c r="E438" s="221" t="s">
        <v>691</v>
      </c>
      <c r="F438" s="222" t="s">
        <v>692</v>
      </c>
      <c r="G438" s="222"/>
      <c r="H438" s="222"/>
      <c r="I438" s="222"/>
      <c r="J438" s="223" t="s">
        <v>551</v>
      </c>
      <c r="K438" s="273">
        <v>0</v>
      </c>
      <c r="L438" s="225">
        <v>0</v>
      </c>
      <c r="M438" s="226"/>
      <c r="N438" s="227">
        <f>ROUND(L438*K438,1)</f>
        <v>0</v>
      </c>
      <c r="O438" s="227"/>
      <c r="P438" s="227"/>
      <c r="Q438" s="227"/>
      <c r="R438" s="49"/>
      <c r="T438" s="228" t="s">
        <v>22</v>
      </c>
      <c r="U438" s="57" t="s">
        <v>45</v>
      </c>
      <c r="V438" s="48"/>
      <c r="W438" s="229">
        <f>V438*K438</f>
        <v>0</v>
      </c>
      <c r="X438" s="229">
        <v>0</v>
      </c>
      <c r="Y438" s="229">
        <f>X438*K438</f>
        <v>0</v>
      </c>
      <c r="Z438" s="229">
        <v>0</v>
      </c>
      <c r="AA438" s="230">
        <f>Z438*K438</f>
        <v>0</v>
      </c>
      <c r="AR438" s="23" t="s">
        <v>262</v>
      </c>
      <c r="AT438" s="23" t="s">
        <v>170</v>
      </c>
      <c r="AU438" s="23" t="s">
        <v>118</v>
      </c>
      <c r="AY438" s="23" t="s">
        <v>169</v>
      </c>
      <c r="BE438" s="143">
        <f>IF(U438="základní",N438,0)</f>
        <v>0</v>
      </c>
      <c r="BF438" s="143">
        <f>IF(U438="snížená",N438,0)</f>
        <v>0</v>
      </c>
      <c r="BG438" s="143">
        <f>IF(U438="zákl. přenesená",N438,0)</f>
        <v>0</v>
      </c>
      <c r="BH438" s="143">
        <f>IF(U438="sníž. přenesená",N438,0)</f>
        <v>0</v>
      </c>
      <c r="BI438" s="143">
        <f>IF(U438="nulová",N438,0)</f>
        <v>0</v>
      </c>
      <c r="BJ438" s="23" t="s">
        <v>38</v>
      </c>
      <c r="BK438" s="143">
        <f>ROUND(L438*K438,1)</f>
        <v>0</v>
      </c>
      <c r="BL438" s="23" t="s">
        <v>262</v>
      </c>
      <c r="BM438" s="23" t="s">
        <v>693</v>
      </c>
    </row>
    <row r="439" s="9" customFormat="1" ht="29.88" customHeight="1">
      <c r="B439" s="206"/>
      <c r="C439" s="207"/>
      <c r="D439" s="217" t="s">
        <v>144</v>
      </c>
      <c r="E439" s="217"/>
      <c r="F439" s="217"/>
      <c r="G439" s="217"/>
      <c r="H439" s="217"/>
      <c r="I439" s="217"/>
      <c r="J439" s="217"/>
      <c r="K439" s="217"/>
      <c r="L439" s="217"/>
      <c r="M439" s="217"/>
      <c r="N439" s="269">
        <f>BK439</f>
        <v>0</v>
      </c>
      <c r="O439" s="270"/>
      <c r="P439" s="270"/>
      <c r="Q439" s="270"/>
      <c r="R439" s="210"/>
      <c r="T439" s="211"/>
      <c r="U439" s="207"/>
      <c r="V439" s="207"/>
      <c r="W439" s="212">
        <f>SUM(W440:W444)</f>
        <v>0</v>
      </c>
      <c r="X439" s="207"/>
      <c r="Y439" s="212">
        <f>SUM(Y440:Y444)</f>
        <v>0.30085354239999995</v>
      </c>
      <c r="Z439" s="207"/>
      <c r="AA439" s="213">
        <f>SUM(AA440:AA444)</f>
        <v>0</v>
      </c>
      <c r="AR439" s="214" t="s">
        <v>118</v>
      </c>
      <c r="AT439" s="215" t="s">
        <v>79</v>
      </c>
      <c r="AU439" s="215" t="s">
        <v>38</v>
      </c>
      <c r="AY439" s="214" t="s">
        <v>169</v>
      </c>
      <c r="BK439" s="216">
        <f>SUM(BK440:BK444)</f>
        <v>0</v>
      </c>
    </row>
    <row r="440" s="1" customFormat="1" ht="38.25" customHeight="1">
      <c r="B440" s="47"/>
      <c r="C440" s="220" t="s">
        <v>694</v>
      </c>
      <c r="D440" s="220" t="s">
        <v>170</v>
      </c>
      <c r="E440" s="221" t="s">
        <v>695</v>
      </c>
      <c r="F440" s="222" t="s">
        <v>696</v>
      </c>
      <c r="G440" s="222"/>
      <c r="H440" s="222"/>
      <c r="I440" s="222"/>
      <c r="J440" s="223" t="s">
        <v>211</v>
      </c>
      <c r="K440" s="224">
        <v>347.88799999999998</v>
      </c>
      <c r="L440" s="225">
        <v>0</v>
      </c>
      <c r="M440" s="226"/>
      <c r="N440" s="227">
        <f>ROUND(L440*K440,1)</f>
        <v>0</v>
      </c>
      <c r="O440" s="227"/>
      <c r="P440" s="227"/>
      <c r="Q440" s="227"/>
      <c r="R440" s="49"/>
      <c r="T440" s="228" t="s">
        <v>22</v>
      </c>
      <c r="U440" s="57" t="s">
        <v>45</v>
      </c>
      <c r="V440" s="48"/>
      <c r="W440" s="229">
        <f>V440*K440</f>
        <v>0</v>
      </c>
      <c r="X440" s="229">
        <v>0.00013999999999999999</v>
      </c>
      <c r="Y440" s="229">
        <f>X440*K440</f>
        <v>0.048704319999999995</v>
      </c>
      <c r="Z440" s="229">
        <v>0</v>
      </c>
      <c r="AA440" s="230">
        <f>Z440*K440</f>
        <v>0</v>
      </c>
      <c r="AR440" s="23" t="s">
        <v>262</v>
      </c>
      <c r="AT440" s="23" t="s">
        <v>170</v>
      </c>
      <c r="AU440" s="23" t="s">
        <v>118</v>
      </c>
      <c r="AY440" s="23" t="s">
        <v>169</v>
      </c>
      <c r="BE440" s="143">
        <f>IF(U440="základní",N440,0)</f>
        <v>0</v>
      </c>
      <c r="BF440" s="143">
        <f>IF(U440="snížená",N440,0)</f>
        <v>0</v>
      </c>
      <c r="BG440" s="143">
        <f>IF(U440="zákl. přenesená",N440,0)</f>
        <v>0</v>
      </c>
      <c r="BH440" s="143">
        <f>IF(U440="sníž. přenesená",N440,0)</f>
        <v>0</v>
      </c>
      <c r="BI440" s="143">
        <f>IF(U440="nulová",N440,0)</f>
        <v>0</v>
      </c>
      <c r="BJ440" s="23" t="s">
        <v>38</v>
      </c>
      <c r="BK440" s="143">
        <f>ROUND(L440*K440,1)</f>
        <v>0</v>
      </c>
      <c r="BL440" s="23" t="s">
        <v>262</v>
      </c>
      <c r="BM440" s="23" t="s">
        <v>697</v>
      </c>
    </row>
    <row r="441" s="11" customFormat="1" ht="16.5" customHeight="1">
      <c r="B441" s="240"/>
      <c r="C441" s="241"/>
      <c r="D441" s="241"/>
      <c r="E441" s="242" t="s">
        <v>22</v>
      </c>
      <c r="F441" s="259" t="s">
        <v>698</v>
      </c>
      <c r="G441" s="260"/>
      <c r="H441" s="260"/>
      <c r="I441" s="260"/>
      <c r="J441" s="241"/>
      <c r="K441" s="244">
        <v>278.04300000000001</v>
      </c>
      <c r="L441" s="241"/>
      <c r="M441" s="241"/>
      <c r="N441" s="241"/>
      <c r="O441" s="241"/>
      <c r="P441" s="241"/>
      <c r="Q441" s="241"/>
      <c r="R441" s="245"/>
      <c r="T441" s="246"/>
      <c r="U441" s="241"/>
      <c r="V441" s="241"/>
      <c r="W441" s="241"/>
      <c r="X441" s="241"/>
      <c r="Y441" s="241"/>
      <c r="Z441" s="241"/>
      <c r="AA441" s="247"/>
      <c r="AT441" s="248" t="s">
        <v>177</v>
      </c>
      <c r="AU441" s="248" t="s">
        <v>118</v>
      </c>
      <c r="AV441" s="11" t="s">
        <v>118</v>
      </c>
      <c r="AW441" s="11" t="s">
        <v>37</v>
      </c>
      <c r="AX441" s="11" t="s">
        <v>80</v>
      </c>
      <c r="AY441" s="248" t="s">
        <v>169</v>
      </c>
    </row>
    <row r="442" s="11" customFormat="1" ht="16.5" customHeight="1">
      <c r="B442" s="240"/>
      <c r="C442" s="241"/>
      <c r="D442" s="241"/>
      <c r="E442" s="242" t="s">
        <v>22</v>
      </c>
      <c r="F442" s="243" t="s">
        <v>371</v>
      </c>
      <c r="G442" s="241"/>
      <c r="H442" s="241"/>
      <c r="I442" s="241"/>
      <c r="J442" s="241"/>
      <c r="K442" s="244">
        <v>69.844999999999999</v>
      </c>
      <c r="L442" s="241"/>
      <c r="M442" s="241"/>
      <c r="N442" s="241"/>
      <c r="O442" s="241"/>
      <c r="P442" s="241"/>
      <c r="Q442" s="241"/>
      <c r="R442" s="245"/>
      <c r="T442" s="246"/>
      <c r="U442" s="241"/>
      <c r="V442" s="241"/>
      <c r="W442" s="241"/>
      <c r="X442" s="241"/>
      <c r="Y442" s="241"/>
      <c r="Z442" s="241"/>
      <c r="AA442" s="247"/>
      <c r="AT442" s="248" t="s">
        <v>177</v>
      </c>
      <c r="AU442" s="248" t="s">
        <v>118</v>
      </c>
      <c r="AV442" s="11" t="s">
        <v>118</v>
      </c>
      <c r="AW442" s="11" t="s">
        <v>37</v>
      </c>
      <c r="AX442" s="11" t="s">
        <v>80</v>
      </c>
      <c r="AY442" s="248" t="s">
        <v>169</v>
      </c>
    </row>
    <row r="443" s="12" customFormat="1" ht="16.5" customHeight="1">
      <c r="B443" s="250"/>
      <c r="C443" s="251"/>
      <c r="D443" s="251"/>
      <c r="E443" s="252" t="s">
        <v>22</v>
      </c>
      <c r="F443" s="253" t="s">
        <v>181</v>
      </c>
      <c r="G443" s="251"/>
      <c r="H443" s="251"/>
      <c r="I443" s="251"/>
      <c r="J443" s="251"/>
      <c r="K443" s="254">
        <v>347.88799999999998</v>
      </c>
      <c r="L443" s="251"/>
      <c r="M443" s="251"/>
      <c r="N443" s="251"/>
      <c r="O443" s="251"/>
      <c r="P443" s="251"/>
      <c r="Q443" s="251"/>
      <c r="R443" s="255"/>
      <c r="T443" s="256"/>
      <c r="U443" s="251"/>
      <c r="V443" s="251"/>
      <c r="W443" s="251"/>
      <c r="X443" s="251"/>
      <c r="Y443" s="251"/>
      <c r="Z443" s="251"/>
      <c r="AA443" s="257"/>
      <c r="AT443" s="258" t="s">
        <v>177</v>
      </c>
      <c r="AU443" s="258" t="s">
        <v>118</v>
      </c>
      <c r="AV443" s="12" t="s">
        <v>174</v>
      </c>
      <c r="AW443" s="12" t="s">
        <v>37</v>
      </c>
      <c r="AX443" s="12" t="s">
        <v>38</v>
      </c>
      <c r="AY443" s="258" t="s">
        <v>169</v>
      </c>
    </row>
    <row r="444" s="1" customFormat="1" ht="25.5" customHeight="1">
      <c r="B444" s="47"/>
      <c r="C444" s="220" t="s">
        <v>699</v>
      </c>
      <c r="D444" s="220" t="s">
        <v>170</v>
      </c>
      <c r="E444" s="221" t="s">
        <v>700</v>
      </c>
      <c r="F444" s="222" t="s">
        <v>701</v>
      </c>
      <c r="G444" s="222"/>
      <c r="H444" s="222"/>
      <c r="I444" s="222"/>
      <c r="J444" s="223" t="s">
        <v>211</v>
      </c>
      <c r="K444" s="224">
        <v>347.88799999999998</v>
      </c>
      <c r="L444" s="225">
        <v>0</v>
      </c>
      <c r="M444" s="226"/>
      <c r="N444" s="227">
        <f>ROUND(L444*K444,1)</f>
        <v>0</v>
      </c>
      <c r="O444" s="227"/>
      <c r="P444" s="227"/>
      <c r="Q444" s="227"/>
      <c r="R444" s="49"/>
      <c r="T444" s="228" t="s">
        <v>22</v>
      </c>
      <c r="U444" s="57" t="s">
        <v>45</v>
      </c>
      <c r="V444" s="48"/>
      <c r="W444" s="229">
        <f>V444*K444</f>
        <v>0</v>
      </c>
      <c r="X444" s="229">
        <v>0.00072480000000000005</v>
      </c>
      <c r="Y444" s="229">
        <f>X444*K444</f>
        <v>0.25214922239999998</v>
      </c>
      <c r="Z444" s="229">
        <v>0</v>
      </c>
      <c r="AA444" s="230">
        <f>Z444*K444</f>
        <v>0</v>
      </c>
      <c r="AR444" s="23" t="s">
        <v>262</v>
      </c>
      <c r="AT444" s="23" t="s">
        <v>170</v>
      </c>
      <c r="AU444" s="23" t="s">
        <v>118</v>
      </c>
      <c r="AY444" s="23" t="s">
        <v>169</v>
      </c>
      <c r="BE444" s="143">
        <f>IF(U444="základní",N444,0)</f>
        <v>0</v>
      </c>
      <c r="BF444" s="143">
        <f>IF(U444="snížená",N444,0)</f>
        <v>0</v>
      </c>
      <c r="BG444" s="143">
        <f>IF(U444="zákl. přenesená",N444,0)</f>
        <v>0</v>
      </c>
      <c r="BH444" s="143">
        <f>IF(U444="sníž. přenesená",N444,0)</f>
        <v>0</v>
      </c>
      <c r="BI444" s="143">
        <f>IF(U444="nulová",N444,0)</f>
        <v>0</v>
      </c>
      <c r="BJ444" s="23" t="s">
        <v>38</v>
      </c>
      <c r="BK444" s="143">
        <f>ROUND(L444*K444,1)</f>
        <v>0</v>
      </c>
      <c r="BL444" s="23" t="s">
        <v>262</v>
      </c>
      <c r="BM444" s="23" t="s">
        <v>702</v>
      </c>
    </row>
    <row r="445" s="9" customFormat="1" ht="29.88" customHeight="1">
      <c r="B445" s="206"/>
      <c r="C445" s="207"/>
      <c r="D445" s="217" t="s">
        <v>145</v>
      </c>
      <c r="E445" s="217"/>
      <c r="F445" s="217"/>
      <c r="G445" s="217"/>
      <c r="H445" s="217"/>
      <c r="I445" s="217"/>
      <c r="J445" s="217"/>
      <c r="K445" s="217"/>
      <c r="L445" s="217"/>
      <c r="M445" s="217"/>
      <c r="N445" s="269">
        <f>BK445</f>
        <v>0</v>
      </c>
      <c r="O445" s="270"/>
      <c r="P445" s="270"/>
      <c r="Q445" s="270"/>
      <c r="R445" s="210"/>
      <c r="T445" s="211"/>
      <c r="U445" s="207"/>
      <c r="V445" s="207"/>
      <c r="W445" s="212">
        <f>W446</f>
        <v>0</v>
      </c>
      <c r="X445" s="207"/>
      <c r="Y445" s="212">
        <f>Y446</f>
        <v>0.20507779999999998</v>
      </c>
      <c r="Z445" s="207"/>
      <c r="AA445" s="213">
        <f>AA446</f>
        <v>0</v>
      </c>
      <c r="AR445" s="214" t="s">
        <v>118</v>
      </c>
      <c r="AT445" s="215" t="s">
        <v>79</v>
      </c>
      <c r="AU445" s="215" t="s">
        <v>38</v>
      </c>
      <c r="AY445" s="214" t="s">
        <v>169</v>
      </c>
      <c r="BK445" s="216">
        <f>BK446</f>
        <v>0</v>
      </c>
    </row>
    <row r="446" s="1" customFormat="1" ht="25.5" customHeight="1">
      <c r="B446" s="47"/>
      <c r="C446" s="220" t="s">
        <v>703</v>
      </c>
      <c r="D446" s="220" t="s">
        <v>170</v>
      </c>
      <c r="E446" s="221" t="s">
        <v>704</v>
      </c>
      <c r="F446" s="222" t="s">
        <v>705</v>
      </c>
      <c r="G446" s="222"/>
      <c r="H446" s="222"/>
      <c r="I446" s="222"/>
      <c r="J446" s="223" t="s">
        <v>211</v>
      </c>
      <c r="K446" s="224">
        <v>1025.3889999999999</v>
      </c>
      <c r="L446" s="225">
        <v>0</v>
      </c>
      <c r="M446" s="226"/>
      <c r="N446" s="227">
        <f>ROUND(L446*K446,1)</f>
        <v>0</v>
      </c>
      <c r="O446" s="227"/>
      <c r="P446" s="227"/>
      <c r="Q446" s="227"/>
      <c r="R446" s="49"/>
      <c r="T446" s="228" t="s">
        <v>22</v>
      </c>
      <c r="U446" s="57" t="s">
        <v>45</v>
      </c>
      <c r="V446" s="48"/>
      <c r="W446" s="229">
        <f>V446*K446</f>
        <v>0</v>
      </c>
      <c r="X446" s="229">
        <v>0.00020000000000000001</v>
      </c>
      <c r="Y446" s="229">
        <f>X446*K446</f>
        <v>0.20507779999999998</v>
      </c>
      <c r="Z446" s="229">
        <v>0</v>
      </c>
      <c r="AA446" s="230">
        <f>Z446*K446</f>
        <v>0</v>
      </c>
      <c r="AR446" s="23" t="s">
        <v>262</v>
      </c>
      <c r="AT446" s="23" t="s">
        <v>170</v>
      </c>
      <c r="AU446" s="23" t="s">
        <v>118</v>
      </c>
      <c r="AY446" s="23" t="s">
        <v>169</v>
      </c>
      <c r="BE446" s="143">
        <f>IF(U446="základní",N446,0)</f>
        <v>0</v>
      </c>
      <c r="BF446" s="143">
        <f>IF(U446="snížená",N446,0)</f>
        <v>0</v>
      </c>
      <c r="BG446" s="143">
        <f>IF(U446="zákl. přenesená",N446,0)</f>
        <v>0</v>
      </c>
      <c r="BH446" s="143">
        <f>IF(U446="sníž. přenesená",N446,0)</f>
        <v>0</v>
      </c>
      <c r="BI446" s="143">
        <f>IF(U446="nulová",N446,0)</f>
        <v>0</v>
      </c>
      <c r="BJ446" s="23" t="s">
        <v>38</v>
      </c>
      <c r="BK446" s="143">
        <f>ROUND(L446*K446,1)</f>
        <v>0</v>
      </c>
      <c r="BL446" s="23" t="s">
        <v>262</v>
      </c>
      <c r="BM446" s="23" t="s">
        <v>706</v>
      </c>
    </row>
    <row r="447" s="1" customFormat="1" ht="49.92" customHeight="1">
      <c r="B447" s="47"/>
      <c r="C447" s="48"/>
      <c r="D447" s="208" t="s">
        <v>707</v>
      </c>
      <c r="E447" s="48"/>
      <c r="F447" s="48"/>
      <c r="G447" s="48"/>
      <c r="H447" s="48"/>
      <c r="I447" s="48"/>
      <c r="J447" s="48"/>
      <c r="K447" s="48"/>
      <c r="L447" s="48"/>
      <c r="M447" s="48"/>
      <c r="N447" s="271">
        <f>BK447</f>
        <v>0</v>
      </c>
      <c r="O447" s="272"/>
      <c r="P447" s="272"/>
      <c r="Q447" s="272"/>
      <c r="R447" s="49"/>
      <c r="T447" s="194"/>
      <c r="U447" s="73"/>
      <c r="V447" s="73"/>
      <c r="W447" s="73"/>
      <c r="X447" s="73"/>
      <c r="Y447" s="73"/>
      <c r="Z447" s="73"/>
      <c r="AA447" s="75"/>
      <c r="AT447" s="23" t="s">
        <v>79</v>
      </c>
      <c r="AU447" s="23" t="s">
        <v>80</v>
      </c>
      <c r="AY447" s="23" t="s">
        <v>708</v>
      </c>
      <c r="BK447" s="143">
        <v>0</v>
      </c>
    </row>
    <row r="448" s="1" customFormat="1" ht="6.96" customHeight="1">
      <c r="B448" s="76"/>
      <c r="C448" s="77"/>
      <c r="D448" s="77"/>
      <c r="E448" s="77"/>
      <c r="F448" s="77"/>
      <c r="G448" s="77"/>
      <c r="H448" s="77"/>
      <c r="I448" s="77"/>
      <c r="J448" s="77"/>
      <c r="K448" s="77"/>
      <c r="L448" s="77"/>
      <c r="M448" s="77"/>
      <c r="N448" s="77"/>
      <c r="O448" s="77"/>
      <c r="P448" s="77"/>
      <c r="Q448" s="77"/>
      <c r="R448" s="78"/>
    </row>
  </sheetData>
  <sheetProtection sheet="1" formatColumns="0" formatRows="0" objects="1" scenarios="1" spinCount="10" saltValue="j5urgQ7YQKlbdGZ/+R3qSgRBtzWX/2UwRfuSqh6w6+KFlr3EOm4BcviRxS0+PvwKfHjEzGwxAkHlrNSvNynoVg==" hashValue="JewpvUP6CQkhYOQXfMd6MrYx5p+5sy//P5fdh0XQv4+f42EUs1cQ4P61+Gomu2CL1y4hEcwmF6lAeSLiV1yhtg==" algorithmName="SHA-512" password="CC35"/>
  <mergeCells count="585"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N98:Q98"/>
    <mergeCell ref="N99:Q99"/>
    <mergeCell ref="N100:Q100"/>
    <mergeCell ref="N101:Q101"/>
    <mergeCell ref="N102:Q102"/>
    <mergeCell ref="N103:Q103"/>
    <mergeCell ref="N104:Q104"/>
    <mergeCell ref="N105:Q105"/>
    <mergeCell ref="N106:Q106"/>
    <mergeCell ref="N108:Q108"/>
    <mergeCell ref="D109:H109"/>
    <mergeCell ref="N109:Q109"/>
    <mergeCell ref="D110:H110"/>
    <mergeCell ref="N110:Q110"/>
    <mergeCell ref="D111:H111"/>
    <mergeCell ref="N111:Q111"/>
    <mergeCell ref="D112:H112"/>
    <mergeCell ref="N112:Q112"/>
    <mergeCell ref="D113:H113"/>
    <mergeCell ref="N113:Q113"/>
    <mergeCell ref="N114:Q114"/>
    <mergeCell ref="L116:Q116"/>
    <mergeCell ref="C122:Q122"/>
    <mergeCell ref="F124:P124"/>
    <mergeCell ref="F125:P125"/>
    <mergeCell ref="M127:P127"/>
    <mergeCell ref="M129:Q129"/>
    <mergeCell ref="M130:Q130"/>
    <mergeCell ref="F132:I132"/>
    <mergeCell ref="L132:M132"/>
    <mergeCell ref="N132:Q132"/>
    <mergeCell ref="F136:I136"/>
    <mergeCell ref="L136:M136"/>
    <mergeCell ref="N136:Q136"/>
    <mergeCell ref="F137:I137"/>
    <mergeCell ref="F138:I138"/>
    <mergeCell ref="F139:I139"/>
    <mergeCell ref="F140:I140"/>
    <mergeCell ref="F141:I141"/>
    <mergeCell ref="F142:I142"/>
    <mergeCell ref="L142:M142"/>
    <mergeCell ref="N142:Q142"/>
    <mergeCell ref="F143:I143"/>
    <mergeCell ref="F144:I144"/>
    <mergeCell ref="L144:M144"/>
    <mergeCell ref="N144:Q144"/>
    <mergeCell ref="F145:I145"/>
    <mergeCell ref="L145:M145"/>
    <mergeCell ref="N145:Q145"/>
    <mergeCell ref="F146:I146"/>
    <mergeCell ref="L146:M146"/>
    <mergeCell ref="N146:Q146"/>
    <mergeCell ref="F147:I147"/>
    <mergeCell ref="L147:M147"/>
    <mergeCell ref="N147:Q147"/>
    <mergeCell ref="F148:I148"/>
    <mergeCell ref="L148:M148"/>
    <mergeCell ref="N148:Q148"/>
    <mergeCell ref="F149:I149"/>
    <mergeCell ref="F151:I151"/>
    <mergeCell ref="L151:M151"/>
    <mergeCell ref="N151:Q151"/>
    <mergeCell ref="F152:I152"/>
    <mergeCell ref="F153:I153"/>
    <mergeCell ref="F154:I154"/>
    <mergeCell ref="L154:M154"/>
    <mergeCell ref="N154:Q154"/>
    <mergeCell ref="F155:I155"/>
    <mergeCell ref="L155:M155"/>
    <mergeCell ref="N155:Q155"/>
    <mergeCell ref="F156:I156"/>
    <mergeCell ref="F157:I157"/>
    <mergeCell ref="F158:I158"/>
    <mergeCell ref="F159:I159"/>
    <mergeCell ref="F160:I160"/>
    <mergeCell ref="F162:I162"/>
    <mergeCell ref="L162:M162"/>
    <mergeCell ref="N162:Q162"/>
    <mergeCell ref="F163:I163"/>
    <mergeCell ref="F164:I164"/>
    <mergeCell ref="F165:I165"/>
    <mergeCell ref="F166:I166"/>
    <mergeCell ref="F167:I167"/>
    <mergeCell ref="F168:I168"/>
    <mergeCell ref="F169:I169"/>
    <mergeCell ref="F170:I170"/>
    <mergeCell ref="F171:I171"/>
    <mergeCell ref="F172:I172"/>
    <mergeCell ref="F173:I173"/>
    <mergeCell ref="F174:I174"/>
    <mergeCell ref="L174:M174"/>
    <mergeCell ref="N174:Q174"/>
    <mergeCell ref="F175:I175"/>
    <mergeCell ref="F176:I176"/>
    <mergeCell ref="F177:I177"/>
    <mergeCell ref="L177:M177"/>
    <mergeCell ref="N177:Q177"/>
    <mergeCell ref="F178:I178"/>
    <mergeCell ref="L178:M178"/>
    <mergeCell ref="N178:Q178"/>
    <mergeCell ref="F179:I179"/>
    <mergeCell ref="F180:I180"/>
    <mergeCell ref="F181:I181"/>
    <mergeCell ref="L181:M181"/>
    <mergeCell ref="N181:Q181"/>
    <mergeCell ref="F183:I183"/>
    <mergeCell ref="L183:M183"/>
    <mergeCell ref="N183:Q183"/>
    <mergeCell ref="F184:I184"/>
    <mergeCell ref="F185:I185"/>
    <mergeCell ref="F186:I186"/>
    <mergeCell ref="L186:M186"/>
    <mergeCell ref="N186:Q186"/>
    <mergeCell ref="F187:I187"/>
    <mergeCell ref="F188:I188"/>
    <mergeCell ref="F189:I189"/>
    <mergeCell ref="F190:I190"/>
    <mergeCell ref="L190:M190"/>
    <mergeCell ref="N190:Q190"/>
    <mergeCell ref="F191:I191"/>
    <mergeCell ref="L191:M191"/>
    <mergeCell ref="N191:Q191"/>
    <mergeCell ref="F192:I192"/>
    <mergeCell ref="F193:I193"/>
    <mergeCell ref="F194:I194"/>
    <mergeCell ref="F195:I195"/>
    <mergeCell ref="F196:I196"/>
    <mergeCell ref="F197:I197"/>
    <mergeCell ref="L197:M197"/>
    <mergeCell ref="N197:Q197"/>
    <mergeCell ref="F198:I198"/>
    <mergeCell ref="F199:I199"/>
    <mergeCell ref="F201:I201"/>
    <mergeCell ref="L201:M201"/>
    <mergeCell ref="N201:Q201"/>
    <mergeCell ref="F202:I202"/>
    <mergeCell ref="L202:M202"/>
    <mergeCell ref="N202:Q202"/>
    <mergeCell ref="F203:I203"/>
    <mergeCell ref="F204:I204"/>
    <mergeCell ref="F205:I205"/>
    <mergeCell ref="L205:M205"/>
    <mergeCell ref="N205:Q205"/>
    <mergeCell ref="F206:I206"/>
    <mergeCell ref="F207:I207"/>
    <mergeCell ref="F208:I208"/>
    <mergeCell ref="L208:M208"/>
    <mergeCell ref="N208:Q208"/>
    <mergeCell ref="F209:I209"/>
    <mergeCell ref="F210:I210"/>
    <mergeCell ref="F211:I211"/>
    <mergeCell ref="L211:M211"/>
    <mergeCell ref="N211:Q211"/>
    <mergeCell ref="F212:I212"/>
    <mergeCell ref="F213:I213"/>
    <mergeCell ref="F214:I214"/>
    <mergeCell ref="F215:I215"/>
    <mergeCell ref="F216:I216"/>
    <mergeCell ref="F217:I217"/>
    <mergeCell ref="L217:M217"/>
    <mergeCell ref="N217:Q217"/>
    <mergeCell ref="F219:I219"/>
    <mergeCell ref="L219:M219"/>
    <mergeCell ref="N219:Q219"/>
    <mergeCell ref="F220:I220"/>
    <mergeCell ref="F221:I221"/>
    <mergeCell ref="F222:I222"/>
    <mergeCell ref="F223:I223"/>
    <mergeCell ref="F224:I224"/>
    <mergeCell ref="F225:I225"/>
    <mergeCell ref="F226:I226"/>
    <mergeCell ref="F227:I227"/>
    <mergeCell ref="F228:I228"/>
    <mergeCell ref="F229:I229"/>
    <mergeCell ref="F230:I230"/>
    <mergeCell ref="L230:M230"/>
    <mergeCell ref="N230:Q230"/>
    <mergeCell ref="F231:I231"/>
    <mergeCell ref="F232:I232"/>
    <mergeCell ref="F233:I233"/>
    <mergeCell ref="L233:M233"/>
    <mergeCell ref="N233:Q233"/>
    <mergeCell ref="F234:I234"/>
    <mergeCell ref="F235:I235"/>
    <mergeCell ref="F236:I236"/>
    <mergeCell ref="L236:M236"/>
    <mergeCell ref="N236:Q236"/>
    <mergeCell ref="F237:I237"/>
    <mergeCell ref="L237:M237"/>
    <mergeCell ref="N237:Q237"/>
    <mergeCell ref="F238:I238"/>
    <mergeCell ref="F239:I239"/>
    <mergeCell ref="F240:I240"/>
    <mergeCell ref="L240:M240"/>
    <mergeCell ref="N240:Q240"/>
    <mergeCell ref="F241:I241"/>
    <mergeCell ref="L241:M241"/>
    <mergeCell ref="N241:Q241"/>
    <mergeCell ref="F242:I242"/>
    <mergeCell ref="F243:I243"/>
    <mergeCell ref="F244:I244"/>
    <mergeCell ref="F245:I245"/>
    <mergeCell ref="F246:I246"/>
    <mergeCell ref="F247:I247"/>
    <mergeCell ref="L247:M247"/>
    <mergeCell ref="N247:Q247"/>
    <mergeCell ref="F248:I248"/>
    <mergeCell ref="F249:I249"/>
    <mergeCell ref="F250:I250"/>
    <mergeCell ref="F251:I251"/>
    <mergeCell ref="L251:M251"/>
    <mergeCell ref="N251:Q251"/>
    <mergeCell ref="F252:I252"/>
    <mergeCell ref="L252:M252"/>
    <mergeCell ref="N252:Q252"/>
    <mergeCell ref="F253:I253"/>
    <mergeCell ref="F254:I254"/>
    <mergeCell ref="F255:I255"/>
    <mergeCell ref="F256:I256"/>
    <mergeCell ref="F257:I257"/>
    <mergeCell ref="F258:I258"/>
    <mergeCell ref="F259:I259"/>
    <mergeCell ref="F260:I260"/>
    <mergeCell ref="F261:I261"/>
    <mergeCell ref="L261:M261"/>
    <mergeCell ref="N261:Q261"/>
    <mergeCell ref="F262:I262"/>
    <mergeCell ref="L262:M262"/>
    <mergeCell ref="N262:Q262"/>
    <mergeCell ref="F263:I263"/>
    <mergeCell ref="F264:I264"/>
    <mergeCell ref="F265:I265"/>
    <mergeCell ref="F266:I266"/>
    <mergeCell ref="F267:I267"/>
    <mergeCell ref="F269:I269"/>
    <mergeCell ref="L269:M269"/>
    <mergeCell ref="N269:Q269"/>
    <mergeCell ref="F270:I270"/>
    <mergeCell ref="F271:I271"/>
    <mergeCell ref="F272:I272"/>
    <mergeCell ref="F273:I273"/>
    <mergeCell ref="F274:I274"/>
    <mergeCell ref="F275:I275"/>
    <mergeCell ref="F276:I276"/>
    <mergeCell ref="F277:I277"/>
    <mergeCell ref="F278:I278"/>
    <mergeCell ref="F279:I279"/>
    <mergeCell ref="F280:I280"/>
    <mergeCell ref="F281:I281"/>
    <mergeCell ref="F282:I282"/>
    <mergeCell ref="F283:I283"/>
    <mergeCell ref="F284:I284"/>
    <mergeCell ref="F285:I285"/>
    <mergeCell ref="L285:M285"/>
    <mergeCell ref="N285:Q285"/>
    <mergeCell ref="F286:I286"/>
    <mergeCell ref="L286:M286"/>
    <mergeCell ref="N286:Q286"/>
    <mergeCell ref="F287:I287"/>
    <mergeCell ref="L287:M287"/>
    <mergeCell ref="N287:Q287"/>
    <mergeCell ref="F288:I288"/>
    <mergeCell ref="F289:I289"/>
    <mergeCell ref="F290:I290"/>
    <mergeCell ref="F291:I291"/>
    <mergeCell ref="F292:I292"/>
    <mergeCell ref="F293:I293"/>
    <mergeCell ref="F294:I294"/>
    <mergeCell ref="F295:I295"/>
    <mergeCell ref="L295:M295"/>
    <mergeCell ref="N295:Q295"/>
    <mergeCell ref="F296:I296"/>
    <mergeCell ref="F297:I297"/>
    <mergeCell ref="L297:M297"/>
    <mergeCell ref="N297:Q297"/>
    <mergeCell ref="F298:I298"/>
    <mergeCell ref="F299:I299"/>
    <mergeCell ref="F300:I300"/>
    <mergeCell ref="F301:I301"/>
    <mergeCell ref="F302:I302"/>
    <mergeCell ref="L302:M302"/>
    <mergeCell ref="N302:Q302"/>
    <mergeCell ref="F303:I303"/>
    <mergeCell ref="F304:I304"/>
    <mergeCell ref="F305:I305"/>
    <mergeCell ref="L305:M305"/>
    <mergeCell ref="N305:Q305"/>
    <mergeCell ref="F306:I306"/>
    <mergeCell ref="F307:I307"/>
    <mergeCell ref="F308:I308"/>
    <mergeCell ref="L308:M308"/>
    <mergeCell ref="N308:Q308"/>
    <mergeCell ref="F309:I309"/>
    <mergeCell ref="F310:I310"/>
    <mergeCell ref="F311:I311"/>
    <mergeCell ref="L311:M311"/>
    <mergeCell ref="N311:Q311"/>
    <mergeCell ref="F312:I312"/>
    <mergeCell ref="F313:I313"/>
    <mergeCell ref="F314:I314"/>
    <mergeCell ref="L314:M314"/>
    <mergeCell ref="N314:Q314"/>
    <mergeCell ref="F315:I315"/>
    <mergeCell ref="F316:I316"/>
    <mergeCell ref="F317:I317"/>
    <mergeCell ref="L317:M317"/>
    <mergeCell ref="N317:Q317"/>
    <mergeCell ref="F318:I318"/>
    <mergeCell ref="F319:I319"/>
    <mergeCell ref="L319:M319"/>
    <mergeCell ref="N319:Q319"/>
    <mergeCell ref="F321:I321"/>
    <mergeCell ref="L321:M321"/>
    <mergeCell ref="N321:Q321"/>
    <mergeCell ref="F322:I322"/>
    <mergeCell ref="L322:M322"/>
    <mergeCell ref="N322:Q322"/>
    <mergeCell ref="F324:I324"/>
    <mergeCell ref="L324:M324"/>
    <mergeCell ref="N324:Q324"/>
    <mergeCell ref="F327:I327"/>
    <mergeCell ref="L327:M327"/>
    <mergeCell ref="N327:Q327"/>
    <mergeCell ref="F328:I328"/>
    <mergeCell ref="F329:I329"/>
    <mergeCell ref="F330:I330"/>
    <mergeCell ref="F331:I331"/>
    <mergeCell ref="F332:I332"/>
    <mergeCell ref="F333:I333"/>
    <mergeCell ref="L333:M333"/>
    <mergeCell ref="N333:Q333"/>
    <mergeCell ref="F334:I334"/>
    <mergeCell ref="F335:I335"/>
    <mergeCell ref="F336:I336"/>
    <mergeCell ref="F337:I337"/>
    <mergeCell ref="F338:I338"/>
    <mergeCell ref="F339:I339"/>
    <mergeCell ref="F341:I341"/>
    <mergeCell ref="L341:M341"/>
    <mergeCell ref="N341:Q341"/>
    <mergeCell ref="F342:I342"/>
    <mergeCell ref="F343:I343"/>
    <mergeCell ref="F344:I344"/>
    <mergeCell ref="F345:I345"/>
    <mergeCell ref="F346:I346"/>
    <mergeCell ref="F347:I347"/>
    <mergeCell ref="F348:I348"/>
    <mergeCell ref="F349:I349"/>
    <mergeCell ref="F350:I350"/>
    <mergeCell ref="F351:I351"/>
    <mergeCell ref="F352:I352"/>
    <mergeCell ref="F353:I353"/>
    <mergeCell ref="F354:I354"/>
    <mergeCell ref="F355:I355"/>
    <mergeCell ref="F356:I356"/>
    <mergeCell ref="F357:I357"/>
    <mergeCell ref="L357:M357"/>
    <mergeCell ref="N357:Q357"/>
    <mergeCell ref="F358:I358"/>
    <mergeCell ref="F359:I359"/>
    <mergeCell ref="F360:I360"/>
    <mergeCell ref="L360:M360"/>
    <mergeCell ref="N360:Q360"/>
    <mergeCell ref="F361:I361"/>
    <mergeCell ref="F362:I362"/>
    <mergeCell ref="L362:M362"/>
    <mergeCell ref="N362:Q362"/>
    <mergeCell ref="F363:I363"/>
    <mergeCell ref="L363:M363"/>
    <mergeCell ref="N363:Q363"/>
    <mergeCell ref="F364:I364"/>
    <mergeCell ref="F365:I365"/>
    <mergeCell ref="F366:I366"/>
    <mergeCell ref="L366:M366"/>
    <mergeCell ref="N366:Q366"/>
    <mergeCell ref="F367:I367"/>
    <mergeCell ref="F368:I368"/>
    <mergeCell ref="L368:M368"/>
    <mergeCell ref="N368:Q368"/>
    <mergeCell ref="F370:I370"/>
    <mergeCell ref="L370:M370"/>
    <mergeCell ref="N370:Q370"/>
    <mergeCell ref="F371:I371"/>
    <mergeCell ref="F372:I372"/>
    <mergeCell ref="L372:M372"/>
    <mergeCell ref="N372:Q372"/>
    <mergeCell ref="F373:I373"/>
    <mergeCell ref="F374:I374"/>
    <mergeCell ref="F375:I375"/>
    <mergeCell ref="F376:I376"/>
    <mergeCell ref="L376:M376"/>
    <mergeCell ref="N376:Q376"/>
    <mergeCell ref="F377:I377"/>
    <mergeCell ref="F378:I378"/>
    <mergeCell ref="F379:I379"/>
    <mergeCell ref="L379:M379"/>
    <mergeCell ref="N379:Q379"/>
    <mergeCell ref="F380:I380"/>
    <mergeCell ref="F381:I381"/>
    <mergeCell ref="F382:I382"/>
    <mergeCell ref="L382:M382"/>
    <mergeCell ref="N382:Q382"/>
    <mergeCell ref="F383:I383"/>
    <mergeCell ref="F384:I384"/>
    <mergeCell ref="F385:I385"/>
    <mergeCell ref="L385:M385"/>
    <mergeCell ref="N385:Q385"/>
    <mergeCell ref="F386:I386"/>
    <mergeCell ref="F387:I387"/>
    <mergeCell ref="F388:I388"/>
    <mergeCell ref="L388:M388"/>
    <mergeCell ref="N388:Q388"/>
    <mergeCell ref="F389:I389"/>
    <mergeCell ref="F390:I390"/>
    <mergeCell ref="F391:I391"/>
    <mergeCell ref="L391:M391"/>
    <mergeCell ref="N391:Q391"/>
    <mergeCell ref="F392:I392"/>
    <mergeCell ref="F393:I393"/>
    <mergeCell ref="F394:I394"/>
    <mergeCell ref="L394:M394"/>
    <mergeCell ref="N394:Q394"/>
    <mergeCell ref="F395:I395"/>
    <mergeCell ref="F396:I396"/>
    <mergeCell ref="F397:I397"/>
    <mergeCell ref="L397:M397"/>
    <mergeCell ref="N397:Q397"/>
    <mergeCell ref="F398:I398"/>
    <mergeCell ref="F399:I399"/>
    <mergeCell ref="F400:I400"/>
    <mergeCell ref="L400:M400"/>
    <mergeCell ref="N400:Q400"/>
    <mergeCell ref="F401:I401"/>
    <mergeCell ref="F402:I402"/>
    <mergeCell ref="F403:I403"/>
    <mergeCell ref="L403:M403"/>
    <mergeCell ref="N403:Q403"/>
    <mergeCell ref="F404:I404"/>
    <mergeCell ref="L404:M404"/>
    <mergeCell ref="N404:Q404"/>
    <mergeCell ref="F405:I405"/>
    <mergeCell ref="L405:M405"/>
    <mergeCell ref="N405:Q405"/>
    <mergeCell ref="F407:I407"/>
    <mergeCell ref="L407:M407"/>
    <mergeCell ref="N407:Q407"/>
    <mergeCell ref="F408:I408"/>
    <mergeCell ref="F409:I409"/>
    <mergeCell ref="L409:M409"/>
    <mergeCell ref="N409:Q409"/>
    <mergeCell ref="F410:I410"/>
    <mergeCell ref="L410:M410"/>
    <mergeCell ref="N410:Q410"/>
    <mergeCell ref="F411:I411"/>
    <mergeCell ref="F412:I412"/>
    <mergeCell ref="F413:I413"/>
    <mergeCell ref="L413:M413"/>
    <mergeCell ref="N413:Q413"/>
    <mergeCell ref="F414:I414"/>
    <mergeCell ref="L414:M414"/>
    <mergeCell ref="N414:Q414"/>
    <mergeCell ref="F415:I415"/>
    <mergeCell ref="F416:I416"/>
    <mergeCell ref="F417:I417"/>
    <mergeCell ref="L417:M417"/>
    <mergeCell ref="N417:Q417"/>
    <mergeCell ref="F419:I419"/>
    <mergeCell ref="L419:M419"/>
    <mergeCell ref="N419:Q419"/>
    <mergeCell ref="F420:I420"/>
    <mergeCell ref="L420:M420"/>
    <mergeCell ref="N420:Q420"/>
    <mergeCell ref="F421:I421"/>
    <mergeCell ref="F422:I422"/>
    <mergeCell ref="F423:I423"/>
    <mergeCell ref="L423:M423"/>
    <mergeCell ref="N423:Q423"/>
    <mergeCell ref="F424:I424"/>
    <mergeCell ref="F425:I425"/>
    <mergeCell ref="F426:I426"/>
    <mergeCell ref="L426:M426"/>
    <mergeCell ref="N426:Q426"/>
    <mergeCell ref="F427:I427"/>
    <mergeCell ref="F428:I428"/>
    <mergeCell ref="F429:I429"/>
    <mergeCell ref="F430:I430"/>
    <mergeCell ref="F431:I431"/>
    <mergeCell ref="F432:I432"/>
    <mergeCell ref="L432:M432"/>
    <mergeCell ref="N432:Q432"/>
    <mergeCell ref="F433:I433"/>
    <mergeCell ref="L433:M433"/>
    <mergeCell ref="N433:Q433"/>
    <mergeCell ref="F434:I434"/>
    <mergeCell ref="L434:M434"/>
    <mergeCell ref="N434:Q434"/>
    <mergeCell ref="F435:I435"/>
    <mergeCell ref="F436:I436"/>
    <mergeCell ref="F437:I437"/>
    <mergeCell ref="L437:M437"/>
    <mergeCell ref="N437:Q437"/>
    <mergeCell ref="F438:I438"/>
    <mergeCell ref="L438:M438"/>
    <mergeCell ref="N438:Q438"/>
    <mergeCell ref="F440:I440"/>
    <mergeCell ref="L440:M440"/>
    <mergeCell ref="N440:Q440"/>
    <mergeCell ref="F441:I441"/>
    <mergeCell ref="F442:I442"/>
    <mergeCell ref="F443:I443"/>
    <mergeCell ref="F444:I444"/>
    <mergeCell ref="L444:M444"/>
    <mergeCell ref="N444:Q444"/>
    <mergeCell ref="F446:I446"/>
    <mergeCell ref="L446:M446"/>
    <mergeCell ref="N446:Q446"/>
    <mergeCell ref="N133:Q133"/>
    <mergeCell ref="N134:Q134"/>
    <mergeCell ref="N135:Q135"/>
    <mergeCell ref="N150:Q150"/>
    <mergeCell ref="N161:Q161"/>
    <mergeCell ref="N182:Q182"/>
    <mergeCell ref="N200:Q200"/>
    <mergeCell ref="N218:Q218"/>
    <mergeCell ref="N268:Q268"/>
    <mergeCell ref="N320:Q320"/>
    <mergeCell ref="N323:Q323"/>
    <mergeCell ref="N325:Q325"/>
    <mergeCell ref="N326:Q326"/>
    <mergeCell ref="N340:Q340"/>
    <mergeCell ref="N369:Q369"/>
    <mergeCell ref="N406:Q406"/>
    <mergeCell ref="N418:Q418"/>
    <mergeCell ref="N439:Q439"/>
    <mergeCell ref="N445:Q445"/>
    <mergeCell ref="N447:Q447"/>
    <mergeCell ref="H1:K1"/>
    <mergeCell ref="S2:AC2"/>
  </mergeCells>
  <hyperlinks>
    <hyperlink ref="F1:G1" location="C2" display="1) Krycí list rozpočtu"/>
    <hyperlink ref="H1:K1" location="C86" display="2) Rekapitulace rozpočtu"/>
    <hyperlink ref="L1" location="C132" display="3) Rozpočet"/>
    <hyperlink ref="S1:T1" location="'Rekapitulace stavby'!C2" display="Rekapitulace stavby"/>
  </hyperlinks>
  <pageMargins left="0.5833333" right="0.5833333" top="0.5" bottom="0.4666667" header="0" footer="0"/>
  <pageSetup paperSize="9" blackAndWhite="1" fitToHeight="100"/>
  <headerFooter>
    <oddFooter>&amp;CStrana &amp;P z &amp;N</oddFooter>
  </headerFooter>
  <drawing r:id="rId1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>
      <pane activePane="bottomLeft" state="frozen" topLeftCell="A2" ySplit="1"/>
    </sheetView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11.17" customWidth="1"/>
    <col min="7" max="7" width="11.17" customWidth="1"/>
    <col min="8" max="8" width="12.5" customWidth="1"/>
    <col min="9" max="9" width="7" customWidth="1"/>
    <col min="10" max="10" width="5.17" customWidth="1"/>
    <col min="11" max="11" width="11.5" customWidth="1"/>
    <col min="12" max="12" width="12" customWidth="1"/>
    <col min="13" max="13" width="6" customWidth="1"/>
    <col min="14" max="14" width="6" customWidth="1"/>
    <col min="15" max="15" width="2" customWidth="1"/>
    <col min="16" max="16" width="12.5" customWidth="1"/>
    <col min="17" max="17" width="4.17" customWidth="1"/>
    <col min="18" max="18" width="1.67" customWidth="1"/>
    <col min="19" max="19" width="8.17" customWidth="1"/>
    <col min="20" max="20" width="29.67" hidden="1" customWidth="1"/>
    <col min="21" max="21" width="16.33" hidden="1" customWidth="1"/>
    <col min="22" max="22" width="12.33" hidden="1" customWidth="1"/>
    <col min="23" max="23" width="16.33" hidden="1" customWidth="1"/>
    <col min="24" max="24" width="12.17" hidden="1" customWidth="1"/>
    <col min="25" max="25" width="15" hidden="1" customWidth="1"/>
    <col min="26" max="26" width="11" hidden="1" customWidth="1"/>
    <col min="27" max="27" width="15" hidden="1" customWidth="1"/>
    <col min="28" max="28" width="16.33" hidden="1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1" ht="21.84" customHeight="1">
      <c r="A1" s="154"/>
      <c r="B1" s="14"/>
      <c r="C1" s="14"/>
      <c r="D1" s="15" t="s">
        <v>1</v>
      </c>
      <c r="E1" s="14"/>
      <c r="F1" s="16" t="s">
        <v>113</v>
      </c>
      <c r="G1" s="16"/>
      <c r="H1" s="155" t="s">
        <v>114</v>
      </c>
      <c r="I1" s="155"/>
      <c r="J1" s="155"/>
      <c r="K1" s="155"/>
      <c r="L1" s="16" t="s">
        <v>115</v>
      </c>
      <c r="M1" s="14"/>
      <c r="N1" s="14"/>
      <c r="O1" s="15" t="s">
        <v>116</v>
      </c>
      <c r="P1" s="14"/>
      <c r="Q1" s="14"/>
      <c r="R1" s="14"/>
      <c r="S1" s="16" t="s">
        <v>117</v>
      </c>
      <c r="T1" s="16"/>
      <c r="U1" s="154"/>
      <c r="V1" s="154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</row>
    <row r="2" ht="36.96" customHeight="1">
      <c r="C2" s="20" t="s">
        <v>7</v>
      </c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S2" s="22" t="s">
        <v>8</v>
      </c>
      <c r="AT2" s="23" t="s">
        <v>91</v>
      </c>
    </row>
    <row r="3" ht="6.96" customHeight="1">
      <c r="B3" s="24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6"/>
      <c r="AT3" s="23" t="s">
        <v>118</v>
      </c>
    </row>
    <row r="4" ht="36.96" customHeight="1">
      <c r="B4" s="27"/>
      <c r="C4" s="28" t="s">
        <v>119</v>
      </c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30"/>
      <c r="T4" s="21" t="s">
        <v>13</v>
      </c>
      <c r="AT4" s="23" t="s">
        <v>6</v>
      </c>
    </row>
    <row r="5" ht="6.96" customHeight="1">
      <c r="B5" s="27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0"/>
    </row>
    <row r="6" ht="25.44" customHeight="1">
      <c r="B6" s="27"/>
      <c r="C6" s="32"/>
      <c r="D6" s="39" t="s">
        <v>19</v>
      </c>
      <c r="E6" s="32"/>
      <c r="F6" s="156" t="str">
        <f>'Rekapitulace stavby'!K6</f>
        <v>Rekonstrukce skladu cibule, k.ú. Bartošovice, p.č. 2348/1 a 2349/1</v>
      </c>
      <c r="G6" s="39"/>
      <c r="H6" s="39"/>
      <c r="I6" s="39"/>
      <c r="J6" s="39"/>
      <c r="K6" s="39"/>
      <c r="L6" s="39"/>
      <c r="M6" s="39"/>
      <c r="N6" s="39"/>
      <c r="O6" s="39"/>
      <c r="P6" s="39"/>
      <c r="Q6" s="32"/>
      <c r="R6" s="30"/>
    </row>
    <row r="7" s="1" customFormat="1" ht="32.88" customHeight="1">
      <c r="B7" s="47"/>
      <c r="C7" s="48"/>
      <c r="D7" s="36" t="s">
        <v>120</v>
      </c>
      <c r="E7" s="48"/>
      <c r="F7" s="37" t="s">
        <v>709</v>
      </c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9"/>
    </row>
    <row r="8" s="1" customFormat="1" ht="14.4" customHeight="1">
      <c r="B8" s="47"/>
      <c r="C8" s="48"/>
      <c r="D8" s="39" t="s">
        <v>21</v>
      </c>
      <c r="E8" s="48"/>
      <c r="F8" s="34" t="s">
        <v>22</v>
      </c>
      <c r="G8" s="48"/>
      <c r="H8" s="48"/>
      <c r="I8" s="48"/>
      <c r="J8" s="48"/>
      <c r="K8" s="48"/>
      <c r="L8" s="48"/>
      <c r="M8" s="39" t="s">
        <v>23</v>
      </c>
      <c r="N8" s="48"/>
      <c r="O8" s="34" t="s">
        <v>22</v>
      </c>
      <c r="P8" s="48"/>
      <c r="Q8" s="48"/>
      <c r="R8" s="49"/>
    </row>
    <row r="9" s="1" customFormat="1" ht="14.4" customHeight="1">
      <c r="B9" s="47"/>
      <c r="C9" s="48"/>
      <c r="D9" s="39" t="s">
        <v>24</v>
      </c>
      <c r="E9" s="48"/>
      <c r="F9" s="34" t="s">
        <v>25</v>
      </c>
      <c r="G9" s="48"/>
      <c r="H9" s="48"/>
      <c r="I9" s="48"/>
      <c r="J9" s="48"/>
      <c r="K9" s="48"/>
      <c r="L9" s="48"/>
      <c r="M9" s="39" t="s">
        <v>26</v>
      </c>
      <c r="N9" s="48"/>
      <c r="O9" s="157" t="str">
        <f>'Rekapitulace stavby'!AN8</f>
        <v>17. 5. 2018</v>
      </c>
      <c r="P9" s="91"/>
      <c r="Q9" s="48"/>
      <c r="R9" s="49"/>
    </row>
    <row r="10" s="1" customFormat="1" ht="10.8" customHeight="1">
      <c r="B10" s="47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9"/>
    </row>
    <row r="11" s="1" customFormat="1" ht="14.4" customHeight="1">
      <c r="B11" s="47"/>
      <c r="C11" s="48"/>
      <c r="D11" s="39" t="s">
        <v>28</v>
      </c>
      <c r="E11" s="48"/>
      <c r="F11" s="48"/>
      <c r="G11" s="48"/>
      <c r="H11" s="48"/>
      <c r="I11" s="48"/>
      <c r="J11" s="48"/>
      <c r="K11" s="48"/>
      <c r="L11" s="48"/>
      <c r="M11" s="39" t="s">
        <v>29</v>
      </c>
      <c r="N11" s="48"/>
      <c r="O11" s="34" t="s">
        <v>22</v>
      </c>
      <c r="P11" s="34"/>
      <c r="Q11" s="48"/>
      <c r="R11" s="49"/>
    </row>
    <row r="12" s="1" customFormat="1" ht="18" customHeight="1">
      <c r="B12" s="47"/>
      <c r="C12" s="48"/>
      <c r="D12" s="48"/>
      <c r="E12" s="34" t="s">
        <v>30</v>
      </c>
      <c r="F12" s="48"/>
      <c r="G12" s="48"/>
      <c r="H12" s="48"/>
      <c r="I12" s="48"/>
      <c r="J12" s="48"/>
      <c r="K12" s="48"/>
      <c r="L12" s="48"/>
      <c r="M12" s="39" t="s">
        <v>31</v>
      </c>
      <c r="N12" s="48"/>
      <c r="O12" s="34" t="s">
        <v>22</v>
      </c>
      <c r="P12" s="34"/>
      <c r="Q12" s="48"/>
      <c r="R12" s="49"/>
    </row>
    <row r="13" s="1" customFormat="1" ht="6.96" customHeight="1">
      <c r="B13" s="47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9"/>
    </row>
    <row r="14" s="1" customFormat="1" ht="14.4" customHeight="1">
      <c r="B14" s="47"/>
      <c r="C14" s="48"/>
      <c r="D14" s="39" t="s">
        <v>32</v>
      </c>
      <c r="E14" s="48"/>
      <c r="F14" s="48"/>
      <c r="G14" s="48"/>
      <c r="H14" s="48"/>
      <c r="I14" s="48"/>
      <c r="J14" s="48"/>
      <c r="K14" s="48"/>
      <c r="L14" s="48"/>
      <c r="M14" s="39" t="s">
        <v>29</v>
      </c>
      <c r="N14" s="48"/>
      <c r="O14" s="40" t="s">
        <v>22</v>
      </c>
      <c r="P14" s="34"/>
      <c r="Q14" s="48"/>
      <c r="R14" s="49"/>
    </row>
    <row r="15" s="1" customFormat="1" ht="18" customHeight="1">
      <c r="B15" s="47"/>
      <c r="C15" s="48"/>
      <c r="D15" s="48"/>
      <c r="E15" s="40" t="s">
        <v>710</v>
      </c>
      <c r="F15" s="158"/>
      <c r="G15" s="158"/>
      <c r="H15" s="158"/>
      <c r="I15" s="158"/>
      <c r="J15" s="158"/>
      <c r="K15" s="158"/>
      <c r="L15" s="158"/>
      <c r="M15" s="39" t="s">
        <v>31</v>
      </c>
      <c r="N15" s="48"/>
      <c r="O15" s="40" t="s">
        <v>22</v>
      </c>
      <c r="P15" s="34"/>
      <c r="Q15" s="48"/>
      <c r="R15" s="49"/>
    </row>
    <row r="16" s="1" customFormat="1" ht="6.96" customHeight="1">
      <c r="B16" s="47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9"/>
    </row>
    <row r="17" s="1" customFormat="1" ht="14.4" customHeight="1">
      <c r="B17" s="47"/>
      <c r="C17" s="48"/>
      <c r="D17" s="39" t="s">
        <v>34</v>
      </c>
      <c r="E17" s="48"/>
      <c r="F17" s="48"/>
      <c r="G17" s="48"/>
      <c r="H17" s="48"/>
      <c r="I17" s="48"/>
      <c r="J17" s="48"/>
      <c r="K17" s="48"/>
      <c r="L17" s="48"/>
      <c r="M17" s="39" t="s">
        <v>29</v>
      </c>
      <c r="N17" s="48"/>
      <c r="O17" s="34" t="s">
        <v>35</v>
      </c>
      <c r="P17" s="34"/>
      <c r="Q17" s="48"/>
      <c r="R17" s="49"/>
    </row>
    <row r="18" s="1" customFormat="1" ht="18" customHeight="1">
      <c r="B18" s="47"/>
      <c r="C18" s="48"/>
      <c r="D18" s="48"/>
      <c r="E18" s="34" t="s">
        <v>36</v>
      </c>
      <c r="F18" s="48"/>
      <c r="G18" s="48"/>
      <c r="H18" s="48"/>
      <c r="I18" s="48"/>
      <c r="J18" s="48"/>
      <c r="K18" s="48"/>
      <c r="L18" s="48"/>
      <c r="M18" s="39" t="s">
        <v>31</v>
      </c>
      <c r="N18" s="48"/>
      <c r="O18" s="34" t="s">
        <v>22</v>
      </c>
      <c r="P18" s="34"/>
      <c r="Q18" s="48"/>
      <c r="R18" s="49"/>
    </row>
    <row r="19" s="1" customFormat="1" ht="6.96" customHeight="1">
      <c r="B19" s="47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9"/>
    </row>
    <row r="20" s="1" customFormat="1" ht="14.4" customHeight="1">
      <c r="B20" s="47"/>
      <c r="C20" s="48"/>
      <c r="D20" s="39" t="s">
        <v>39</v>
      </c>
      <c r="E20" s="48"/>
      <c r="F20" s="48"/>
      <c r="G20" s="48"/>
      <c r="H20" s="48"/>
      <c r="I20" s="48"/>
      <c r="J20" s="48"/>
      <c r="K20" s="48"/>
      <c r="L20" s="48"/>
      <c r="M20" s="39" t="s">
        <v>29</v>
      </c>
      <c r="N20" s="48"/>
      <c r="O20" s="34" t="str">
        <f>IF('Rekapitulace stavby'!AN19="","",'Rekapitulace stavby'!AN19)</f>
        <v/>
      </c>
      <c r="P20" s="34"/>
      <c r="Q20" s="48"/>
      <c r="R20" s="49"/>
    </row>
    <row r="21" s="1" customFormat="1" ht="18" customHeight="1">
      <c r="B21" s="47"/>
      <c r="C21" s="48"/>
      <c r="D21" s="48"/>
      <c r="E21" s="34" t="str">
        <f>IF('Rekapitulace stavby'!E20="","",'Rekapitulace stavby'!E20)</f>
        <v xml:space="preserve"> </v>
      </c>
      <c r="F21" s="48"/>
      <c r="G21" s="48"/>
      <c r="H21" s="48"/>
      <c r="I21" s="48"/>
      <c r="J21" s="48"/>
      <c r="K21" s="48"/>
      <c r="L21" s="48"/>
      <c r="M21" s="39" t="s">
        <v>31</v>
      </c>
      <c r="N21" s="48"/>
      <c r="O21" s="34" t="str">
        <f>IF('Rekapitulace stavby'!AN20="","",'Rekapitulace stavby'!AN20)</f>
        <v/>
      </c>
      <c r="P21" s="34"/>
      <c r="Q21" s="48"/>
      <c r="R21" s="49"/>
    </row>
    <row r="22" s="1" customFormat="1" ht="6.96" customHeight="1">
      <c r="B22" s="47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9"/>
    </row>
    <row r="23" s="1" customFormat="1" ht="14.4" customHeight="1">
      <c r="B23" s="47"/>
      <c r="C23" s="48"/>
      <c r="D23" s="39" t="s">
        <v>40</v>
      </c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9"/>
    </row>
    <row r="24" s="1" customFormat="1" ht="16.5" customHeight="1">
      <c r="B24" s="47"/>
      <c r="C24" s="48"/>
      <c r="D24" s="48"/>
      <c r="E24" s="43" t="s">
        <v>22</v>
      </c>
      <c r="F24" s="43"/>
      <c r="G24" s="43"/>
      <c r="H24" s="43"/>
      <c r="I24" s="43"/>
      <c r="J24" s="43"/>
      <c r="K24" s="43"/>
      <c r="L24" s="43"/>
      <c r="M24" s="48"/>
      <c r="N24" s="48"/>
      <c r="O24" s="48"/>
      <c r="P24" s="48"/>
      <c r="Q24" s="48"/>
      <c r="R24" s="49"/>
    </row>
    <row r="25" s="1" customFormat="1" ht="6.96" customHeight="1">
      <c r="B25" s="47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9"/>
    </row>
    <row r="26" s="1" customFormat="1" ht="6.96" customHeight="1">
      <c r="B26" s="47"/>
      <c r="C26" s="4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48"/>
      <c r="R26" s="49"/>
    </row>
    <row r="27" s="1" customFormat="1" ht="14.4" customHeight="1">
      <c r="B27" s="47"/>
      <c r="C27" s="48"/>
      <c r="D27" s="159" t="s">
        <v>122</v>
      </c>
      <c r="E27" s="48"/>
      <c r="F27" s="48"/>
      <c r="G27" s="48"/>
      <c r="H27" s="48"/>
      <c r="I27" s="48"/>
      <c r="J27" s="48"/>
      <c r="K27" s="48"/>
      <c r="L27" s="48"/>
      <c r="M27" s="46">
        <f>N88</f>
        <v>0</v>
      </c>
      <c r="N27" s="46"/>
      <c r="O27" s="46"/>
      <c r="P27" s="46"/>
      <c r="Q27" s="48"/>
      <c r="R27" s="49"/>
    </row>
    <row r="28" s="1" customFormat="1" ht="14.4" customHeight="1">
      <c r="B28" s="47"/>
      <c r="C28" s="48"/>
      <c r="D28" s="45" t="s">
        <v>107</v>
      </c>
      <c r="E28" s="48"/>
      <c r="F28" s="48"/>
      <c r="G28" s="48"/>
      <c r="H28" s="48"/>
      <c r="I28" s="48"/>
      <c r="J28" s="48"/>
      <c r="K28" s="48"/>
      <c r="L28" s="48"/>
      <c r="M28" s="46">
        <f>N95</f>
        <v>0</v>
      </c>
      <c r="N28" s="46"/>
      <c r="O28" s="46"/>
      <c r="P28" s="46"/>
      <c r="Q28" s="48"/>
      <c r="R28" s="49"/>
    </row>
    <row r="29" s="1" customFormat="1" ht="6.96" customHeight="1">
      <c r="B29" s="47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9"/>
    </row>
    <row r="30" s="1" customFormat="1" ht="25.44" customHeight="1">
      <c r="B30" s="47"/>
      <c r="C30" s="48"/>
      <c r="D30" s="160" t="s">
        <v>43</v>
      </c>
      <c r="E30" s="48"/>
      <c r="F30" s="48"/>
      <c r="G30" s="48"/>
      <c r="H30" s="48"/>
      <c r="I30" s="48"/>
      <c r="J30" s="48"/>
      <c r="K30" s="48"/>
      <c r="L30" s="48"/>
      <c r="M30" s="161">
        <f>ROUND(M27+M28,0)</f>
        <v>0</v>
      </c>
      <c r="N30" s="48"/>
      <c r="O30" s="48"/>
      <c r="P30" s="48"/>
      <c r="Q30" s="48"/>
      <c r="R30" s="49"/>
    </row>
    <row r="31" s="1" customFormat="1" ht="6.96" customHeight="1">
      <c r="B31" s="47"/>
      <c r="C31" s="4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48"/>
      <c r="R31" s="49"/>
    </row>
    <row r="32" s="1" customFormat="1" ht="14.4" customHeight="1">
      <c r="B32" s="47"/>
      <c r="C32" s="48"/>
      <c r="D32" s="55" t="s">
        <v>44</v>
      </c>
      <c r="E32" s="55" t="s">
        <v>45</v>
      </c>
      <c r="F32" s="56">
        <v>0.20999999999999999</v>
      </c>
      <c r="G32" s="162" t="s">
        <v>46</v>
      </c>
      <c r="H32" s="163">
        <f>(SUM(BE95:BE102)+SUM(BE120:BE209))</f>
        <v>0</v>
      </c>
      <c r="I32" s="48"/>
      <c r="J32" s="48"/>
      <c r="K32" s="48"/>
      <c r="L32" s="48"/>
      <c r="M32" s="163">
        <f>ROUND((SUM(BE95:BE102)+SUM(BE120:BE209)), 0)*F32</f>
        <v>0</v>
      </c>
      <c r="N32" s="48"/>
      <c r="O32" s="48"/>
      <c r="P32" s="48"/>
      <c r="Q32" s="48"/>
      <c r="R32" s="49"/>
    </row>
    <row r="33" s="1" customFormat="1" ht="14.4" customHeight="1">
      <c r="B33" s="47"/>
      <c r="C33" s="48"/>
      <c r="D33" s="48"/>
      <c r="E33" s="55" t="s">
        <v>47</v>
      </c>
      <c r="F33" s="56">
        <v>0.14999999999999999</v>
      </c>
      <c r="G33" s="162" t="s">
        <v>46</v>
      </c>
      <c r="H33" s="163">
        <f>(SUM(BF95:BF102)+SUM(BF120:BF209))</f>
        <v>0</v>
      </c>
      <c r="I33" s="48"/>
      <c r="J33" s="48"/>
      <c r="K33" s="48"/>
      <c r="L33" s="48"/>
      <c r="M33" s="163">
        <f>ROUND((SUM(BF95:BF102)+SUM(BF120:BF209)), 0)*F33</f>
        <v>0</v>
      </c>
      <c r="N33" s="48"/>
      <c r="O33" s="48"/>
      <c r="P33" s="48"/>
      <c r="Q33" s="48"/>
      <c r="R33" s="49"/>
    </row>
    <row r="34" hidden="1" s="1" customFormat="1" ht="14.4" customHeight="1">
      <c r="B34" s="47"/>
      <c r="C34" s="48"/>
      <c r="D34" s="48"/>
      <c r="E34" s="55" t="s">
        <v>48</v>
      </c>
      <c r="F34" s="56">
        <v>0.20999999999999999</v>
      </c>
      <c r="G34" s="162" t="s">
        <v>46</v>
      </c>
      <c r="H34" s="163">
        <f>(SUM(BG95:BG102)+SUM(BG120:BG209))</f>
        <v>0</v>
      </c>
      <c r="I34" s="48"/>
      <c r="J34" s="48"/>
      <c r="K34" s="48"/>
      <c r="L34" s="48"/>
      <c r="M34" s="163">
        <v>0</v>
      </c>
      <c r="N34" s="48"/>
      <c r="O34" s="48"/>
      <c r="P34" s="48"/>
      <c r="Q34" s="48"/>
      <c r="R34" s="49"/>
    </row>
    <row r="35" hidden="1" s="1" customFormat="1" ht="14.4" customHeight="1">
      <c r="B35" s="47"/>
      <c r="C35" s="48"/>
      <c r="D35" s="48"/>
      <c r="E35" s="55" t="s">
        <v>49</v>
      </c>
      <c r="F35" s="56">
        <v>0.14999999999999999</v>
      </c>
      <c r="G35" s="162" t="s">
        <v>46</v>
      </c>
      <c r="H35" s="163">
        <f>(SUM(BH95:BH102)+SUM(BH120:BH209))</f>
        <v>0</v>
      </c>
      <c r="I35" s="48"/>
      <c r="J35" s="48"/>
      <c r="K35" s="48"/>
      <c r="L35" s="48"/>
      <c r="M35" s="163">
        <v>0</v>
      </c>
      <c r="N35" s="48"/>
      <c r="O35" s="48"/>
      <c r="P35" s="48"/>
      <c r="Q35" s="48"/>
      <c r="R35" s="49"/>
    </row>
    <row r="36" hidden="1" s="1" customFormat="1" ht="14.4" customHeight="1">
      <c r="B36" s="47"/>
      <c r="C36" s="48"/>
      <c r="D36" s="48"/>
      <c r="E36" s="55" t="s">
        <v>50</v>
      </c>
      <c r="F36" s="56">
        <v>0</v>
      </c>
      <c r="G36" s="162" t="s">
        <v>46</v>
      </c>
      <c r="H36" s="163">
        <f>(SUM(BI95:BI102)+SUM(BI120:BI209))</f>
        <v>0</v>
      </c>
      <c r="I36" s="48"/>
      <c r="J36" s="48"/>
      <c r="K36" s="48"/>
      <c r="L36" s="48"/>
      <c r="M36" s="163">
        <v>0</v>
      </c>
      <c r="N36" s="48"/>
      <c r="O36" s="48"/>
      <c r="P36" s="48"/>
      <c r="Q36" s="48"/>
      <c r="R36" s="49"/>
    </row>
    <row r="37" s="1" customFormat="1" ht="6.96" customHeight="1">
      <c r="B37" s="47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9"/>
    </row>
    <row r="38" s="1" customFormat="1" ht="25.44" customHeight="1">
      <c r="B38" s="47"/>
      <c r="C38" s="152"/>
      <c r="D38" s="164" t="s">
        <v>51</v>
      </c>
      <c r="E38" s="104"/>
      <c r="F38" s="104"/>
      <c r="G38" s="165" t="s">
        <v>52</v>
      </c>
      <c r="H38" s="166" t="s">
        <v>53</v>
      </c>
      <c r="I38" s="104"/>
      <c r="J38" s="104"/>
      <c r="K38" s="104"/>
      <c r="L38" s="167">
        <f>SUM(M30:M36)</f>
        <v>0</v>
      </c>
      <c r="M38" s="167"/>
      <c r="N38" s="167"/>
      <c r="O38" s="167"/>
      <c r="P38" s="168"/>
      <c r="Q38" s="152"/>
      <c r="R38" s="49"/>
    </row>
    <row r="39" s="1" customFormat="1" ht="14.4" customHeight="1">
      <c r="B39" s="47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9"/>
    </row>
    <row r="40" s="1" customFormat="1" ht="14.4" customHeight="1">
      <c r="B40" s="47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9"/>
    </row>
    <row r="41">
      <c r="B41" s="27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0"/>
    </row>
    <row r="42">
      <c r="B42" s="27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0"/>
    </row>
    <row r="43">
      <c r="B43" s="27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0"/>
    </row>
    <row r="44">
      <c r="B44" s="27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0"/>
    </row>
    <row r="45">
      <c r="B45" s="27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0"/>
    </row>
    <row r="46">
      <c r="B46" s="27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0"/>
    </row>
    <row r="47">
      <c r="B47" s="27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0"/>
    </row>
    <row r="48">
      <c r="B48" s="27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0"/>
    </row>
    <row r="49">
      <c r="B49" s="27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0"/>
    </row>
    <row r="50" s="1" customFormat="1">
      <c r="B50" s="47"/>
      <c r="C50" s="48"/>
      <c r="D50" s="67" t="s">
        <v>54</v>
      </c>
      <c r="E50" s="68"/>
      <c r="F50" s="68"/>
      <c r="G50" s="68"/>
      <c r="H50" s="69"/>
      <c r="I50" s="48"/>
      <c r="J50" s="67" t="s">
        <v>55</v>
      </c>
      <c r="K50" s="68"/>
      <c r="L50" s="68"/>
      <c r="M50" s="68"/>
      <c r="N50" s="68"/>
      <c r="O50" s="68"/>
      <c r="P50" s="69"/>
      <c r="Q50" s="48"/>
      <c r="R50" s="49"/>
    </row>
    <row r="51">
      <c r="B51" s="27"/>
      <c r="C51" s="32"/>
      <c r="D51" s="70"/>
      <c r="E51" s="32"/>
      <c r="F51" s="32"/>
      <c r="G51" s="32"/>
      <c r="H51" s="71"/>
      <c r="I51" s="32"/>
      <c r="J51" s="70"/>
      <c r="K51" s="32"/>
      <c r="L51" s="32"/>
      <c r="M51" s="32"/>
      <c r="N51" s="32"/>
      <c r="O51" s="32"/>
      <c r="P51" s="71"/>
      <c r="Q51" s="32"/>
      <c r="R51" s="30"/>
    </row>
    <row r="52">
      <c r="B52" s="27"/>
      <c r="C52" s="32"/>
      <c r="D52" s="70"/>
      <c r="E52" s="32"/>
      <c r="F52" s="32"/>
      <c r="G52" s="32"/>
      <c r="H52" s="71"/>
      <c r="I52" s="32"/>
      <c r="J52" s="70"/>
      <c r="K52" s="32"/>
      <c r="L52" s="32"/>
      <c r="M52" s="32"/>
      <c r="N52" s="32"/>
      <c r="O52" s="32"/>
      <c r="P52" s="71"/>
      <c r="Q52" s="32"/>
      <c r="R52" s="30"/>
    </row>
    <row r="53">
      <c r="B53" s="27"/>
      <c r="C53" s="32"/>
      <c r="D53" s="70"/>
      <c r="E53" s="32"/>
      <c r="F53" s="32"/>
      <c r="G53" s="32"/>
      <c r="H53" s="71"/>
      <c r="I53" s="32"/>
      <c r="J53" s="70"/>
      <c r="K53" s="32"/>
      <c r="L53" s="32"/>
      <c r="M53" s="32"/>
      <c r="N53" s="32"/>
      <c r="O53" s="32"/>
      <c r="P53" s="71"/>
      <c r="Q53" s="32"/>
      <c r="R53" s="30"/>
    </row>
    <row r="54">
      <c r="B54" s="27"/>
      <c r="C54" s="32"/>
      <c r="D54" s="70"/>
      <c r="E54" s="32"/>
      <c r="F54" s="32"/>
      <c r="G54" s="32"/>
      <c r="H54" s="71"/>
      <c r="I54" s="32"/>
      <c r="J54" s="70"/>
      <c r="K54" s="32"/>
      <c r="L54" s="32"/>
      <c r="M54" s="32"/>
      <c r="N54" s="32"/>
      <c r="O54" s="32"/>
      <c r="P54" s="71"/>
      <c r="Q54" s="32"/>
      <c r="R54" s="30"/>
    </row>
    <row r="55">
      <c r="B55" s="27"/>
      <c r="C55" s="32"/>
      <c r="D55" s="70"/>
      <c r="E55" s="32"/>
      <c r="F55" s="32"/>
      <c r="G55" s="32"/>
      <c r="H55" s="71"/>
      <c r="I55" s="32"/>
      <c r="J55" s="70"/>
      <c r="K55" s="32"/>
      <c r="L55" s="32"/>
      <c r="M55" s="32"/>
      <c r="N55" s="32"/>
      <c r="O55" s="32"/>
      <c r="P55" s="71"/>
      <c r="Q55" s="32"/>
      <c r="R55" s="30"/>
    </row>
    <row r="56">
      <c r="B56" s="27"/>
      <c r="C56" s="32"/>
      <c r="D56" s="70"/>
      <c r="E56" s="32"/>
      <c r="F56" s="32"/>
      <c r="G56" s="32"/>
      <c r="H56" s="71"/>
      <c r="I56" s="32"/>
      <c r="J56" s="70"/>
      <c r="K56" s="32"/>
      <c r="L56" s="32"/>
      <c r="M56" s="32"/>
      <c r="N56" s="32"/>
      <c r="O56" s="32"/>
      <c r="P56" s="71"/>
      <c r="Q56" s="32"/>
      <c r="R56" s="30"/>
    </row>
    <row r="57">
      <c r="B57" s="27"/>
      <c r="C57" s="32"/>
      <c r="D57" s="70"/>
      <c r="E57" s="32"/>
      <c r="F57" s="32"/>
      <c r="G57" s="32"/>
      <c r="H57" s="71"/>
      <c r="I57" s="32"/>
      <c r="J57" s="70"/>
      <c r="K57" s="32"/>
      <c r="L57" s="32"/>
      <c r="M57" s="32"/>
      <c r="N57" s="32"/>
      <c r="O57" s="32"/>
      <c r="P57" s="71"/>
      <c r="Q57" s="32"/>
      <c r="R57" s="30"/>
    </row>
    <row r="58">
      <c r="B58" s="27"/>
      <c r="C58" s="32"/>
      <c r="D58" s="70"/>
      <c r="E58" s="32"/>
      <c r="F58" s="32"/>
      <c r="G58" s="32"/>
      <c r="H58" s="71"/>
      <c r="I58" s="32"/>
      <c r="J58" s="70"/>
      <c r="K58" s="32"/>
      <c r="L58" s="32"/>
      <c r="M58" s="32"/>
      <c r="N58" s="32"/>
      <c r="O58" s="32"/>
      <c r="P58" s="71"/>
      <c r="Q58" s="32"/>
      <c r="R58" s="30"/>
    </row>
    <row r="59" s="1" customFormat="1">
      <c r="B59" s="47"/>
      <c r="C59" s="48"/>
      <c r="D59" s="72" t="s">
        <v>56</v>
      </c>
      <c r="E59" s="73"/>
      <c r="F59" s="73"/>
      <c r="G59" s="74" t="s">
        <v>57</v>
      </c>
      <c r="H59" s="75"/>
      <c r="I59" s="48"/>
      <c r="J59" s="72" t="s">
        <v>56</v>
      </c>
      <c r="K59" s="73"/>
      <c r="L59" s="73"/>
      <c r="M59" s="73"/>
      <c r="N59" s="74" t="s">
        <v>57</v>
      </c>
      <c r="O59" s="73"/>
      <c r="P59" s="75"/>
      <c r="Q59" s="48"/>
      <c r="R59" s="49"/>
    </row>
    <row r="60">
      <c r="B60" s="27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0"/>
    </row>
    <row r="61" s="1" customFormat="1">
      <c r="B61" s="47"/>
      <c r="C61" s="48"/>
      <c r="D61" s="67" t="s">
        <v>58</v>
      </c>
      <c r="E61" s="68"/>
      <c r="F61" s="68"/>
      <c r="G61" s="68"/>
      <c r="H61" s="69"/>
      <c r="I61" s="48"/>
      <c r="J61" s="67" t="s">
        <v>59</v>
      </c>
      <c r="K61" s="68"/>
      <c r="L61" s="68"/>
      <c r="M61" s="68"/>
      <c r="N61" s="68"/>
      <c r="O61" s="68"/>
      <c r="P61" s="69"/>
      <c r="Q61" s="48"/>
      <c r="R61" s="49"/>
    </row>
    <row r="62">
      <c r="B62" s="27"/>
      <c r="C62" s="32"/>
      <c r="D62" s="70"/>
      <c r="E62" s="32"/>
      <c r="F62" s="32"/>
      <c r="G62" s="32"/>
      <c r="H62" s="71"/>
      <c r="I62" s="32"/>
      <c r="J62" s="70"/>
      <c r="K62" s="32"/>
      <c r="L62" s="32"/>
      <c r="M62" s="32"/>
      <c r="N62" s="32"/>
      <c r="O62" s="32"/>
      <c r="P62" s="71"/>
      <c r="Q62" s="32"/>
      <c r="R62" s="30"/>
    </row>
    <row r="63">
      <c r="B63" s="27"/>
      <c r="C63" s="32"/>
      <c r="D63" s="70"/>
      <c r="E63" s="32"/>
      <c r="F63" s="32"/>
      <c r="G63" s="32"/>
      <c r="H63" s="71"/>
      <c r="I63" s="32"/>
      <c r="J63" s="70"/>
      <c r="K63" s="32"/>
      <c r="L63" s="32"/>
      <c r="M63" s="32"/>
      <c r="N63" s="32"/>
      <c r="O63" s="32"/>
      <c r="P63" s="71"/>
      <c r="Q63" s="32"/>
      <c r="R63" s="30"/>
    </row>
    <row r="64">
      <c r="B64" s="27"/>
      <c r="C64" s="32"/>
      <c r="D64" s="70"/>
      <c r="E64" s="32"/>
      <c r="F64" s="32"/>
      <c r="G64" s="32"/>
      <c r="H64" s="71"/>
      <c r="I64" s="32"/>
      <c r="J64" s="70"/>
      <c r="K64" s="32"/>
      <c r="L64" s="32"/>
      <c r="M64" s="32"/>
      <c r="N64" s="32"/>
      <c r="O64" s="32"/>
      <c r="P64" s="71"/>
      <c r="Q64" s="32"/>
      <c r="R64" s="30"/>
    </row>
    <row r="65">
      <c r="B65" s="27"/>
      <c r="C65" s="32"/>
      <c r="D65" s="70"/>
      <c r="E65" s="32"/>
      <c r="F65" s="32"/>
      <c r="G65" s="32"/>
      <c r="H65" s="71"/>
      <c r="I65" s="32"/>
      <c r="J65" s="70"/>
      <c r="K65" s="32"/>
      <c r="L65" s="32"/>
      <c r="M65" s="32"/>
      <c r="N65" s="32"/>
      <c r="O65" s="32"/>
      <c r="P65" s="71"/>
      <c r="Q65" s="32"/>
      <c r="R65" s="30"/>
    </row>
    <row r="66">
      <c r="B66" s="27"/>
      <c r="C66" s="32"/>
      <c r="D66" s="70"/>
      <c r="E66" s="32"/>
      <c r="F66" s="32"/>
      <c r="G66" s="32"/>
      <c r="H66" s="71"/>
      <c r="I66" s="32"/>
      <c r="J66" s="70"/>
      <c r="K66" s="32"/>
      <c r="L66" s="32"/>
      <c r="M66" s="32"/>
      <c r="N66" s="32"/>
      <c r="O66" s="32"/>
      <c r="P66" s="71"/>
      <c r="Q66" s="32"/>
      <c r="R66" s="30"/>
    </row>
    <row r="67">
      <c r="B67" s="27"/>
      <c r="C67" s="32"/>
      <c r="D67" s="70"/>
      <c r="E67" s="32"/>
      <c r="F67" s="32"/>
      <c r="G67" s="32"/>
      <c r="H67" s="71"/>
      <c r="I67" s="32"/>
      <c r="J67" s="70"/>
      <c r="K67" s="32"/>
      <c r="L67" s="32"/>
      <c r="M67" s="32"/>
      <c r="N67" s="32"/>
      <c r="O67" s="32"/>
      <c r="P67" s="71"/>
      <c r="Q67" s="32"/>
      <c r="R67" s="30"/>
    </row>
    <row r="68">
      <c r="B68" s="27"/>
      <c r="C68" s="32"/>
      <c r="D68" s="70"/>
      <c r="E68" s="32"/>
      <c r="F68" s="32"/>
      <c r="G68" s="32"/>
      <c r="H68" s="71"/>
      <c r="I68" s="32"/>
      <c r="J68" s="70"/>
      <c r="K68" s="32"/>
      <c r="L68" s="32"/>
      <c r="M68" s="32"/>
      <c r="N68" s="32"/>
      <c r="O68" s="32"/>
      <c r="P68" s="71"/>
      <c r="Q68" s="32"/>
      <c r="R68" s="30"/>
    </row>
    <row r="69">
      <c r="B69" s="27"/>
      <c r="C69" s="32"/>
      <c r="D69" s="70"/>
      <c r="E69" s="32"/>
      <c r="F69" s="32"/>
      <c r="G69" s="32"/>
      <c r="H69" s="71"/>
      <c r="I69" s="32"/>
      <c r="J69" s="70"/>
      <c r="K69" s="32"/>
      <c r="L69" s="32"/>
      <c r="M69" s="32"/>
      <c r="N69" s="32"/>
      <c r="O69" s="32"/>
      <c r="P69" s="71"/>
      <c r="Q69" s="32"/>
      <c r="R69" s="30"/>
    </row>
    <row r="70" s="1" customFormat="1">
      <c r="B70" s="47"/>
      <c r="C70" s="48"/>
      <c r="D70" s="72" t="s">
        <v>56</v>
      </c>
      <c r="E70" s="73"/>
      <c r="F70" s="73"/>
      <c r="G70" s="74" t="s">
        <v>57</v>
      </c>
      <c r="H70" s="75"/>
      <c r="I70" s="48"/>
      <c r="J70" s="72" t="s">
        <v>56</v>
      </c>
      <c r="K70" s="73"/>
      <c r="L70" s="73"/>
      <c r="M70" s="73"/>
      <c r="N70" s="74" t="s">
        <v>57</v>
      </c>
      <c r="O70" s="73"/>
      <c r="P70" s="75"/>
      <c r="Q70" s="48"/>
      <c r="R70" s="49"/>
    </row>
    <row r="71" s="1" customFormat="1" ht="14.4" customHeight="1">
      <c r="B71" s="76"/>
      <c r="C71" s="77"/>
      <c r="D71" s="77"/>
      <c r="E71" s="77"/>
      <c r="F71" s="77"/>
      <c r="G71" s="77"/>
      <c r="H71" s="77"/>
      <c r="I71" s="77"/>
      <c r="J71" s="77"/>
      <c r="K71" s="77"/>
      <c r="L71" s="77"/>
      <c r="M71" s="77"/>
      <c r="N71" s="77"/>
      <c r="O71" s="77"/>
      <c r="P71" s="77"/>
      <c r="Q71" s="77"/>
      <c r="R71" s="78"/>
    </row>
    <row r="75" s="1" customFormat="1" ht="6.96" customHeight="1">
      <c r="B75" s="169"/>
      <c r="C75" s="170"/>
      <c r="D75" s="170"/>
      <c r="E75" s="170"/>
      <c r="F75" s="170"/>
      <c r="G75" s="170"/>
      <c r="H75" s="170"/>
      <c r="I75" s="170"/>
      <c r="J75" s="170"/>
      <c r="K75" s="170"/>
      <c r="L75" s="170"/>
      <c r="M75" s="170"/>
      <c r="N75" s="170"/>
      <c r="O75" s="170"/>
      <c r="P75" s="170"/>
      <c r="Q75" s="170"/>
      <c r="R75" s="171"/>
    </row>
    <row r="76" s="1" customFormat="1" ht="36.96" customHeight="1">
      <c r="B76" s="47"/>
      <c r="C76" s="28" t="s">
        <v>123</v>
      </c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49"/>
      <c r="T76" s="172"/>
      <c r="U76" s="172"/>
    </row>
    <row r="77" s="1" customFormat="1" ht="6.96" customHeight="1"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9"/>
      <c r="T77" s="172"/>
      <c r="U77" s="172"/>
    </row>
    <row r="78" s="1" customFormat="1" ht="30" customHeight="1">
      <c r="B78" s="47"/>
      <c r="C78" s="39" t="s">
        <v>19</v>
      </c>
      <c r="D78" s="48"/>
      <c r="E78" s="48"/>
      <c r="F78" s="156" t="str">
        <f>F6</f>
        <v>Rekonstrukce skladu cibule, k.ú. Bartošovice, p.č. 2348/1 a 2349/1</v>
      </c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48"/>
      <c r="R78" s="49"/>
      <c r="T78" s="172"/>
      <c r="U78" s="172"/>
    </row>
    <row r="79" s="1" customFormat="1" ht="36.96" customHeight="1">
      <c r="B79" s="47"/>
      <c r="C79" s="86" t="s">
        <v>120</v>
      </c>
      <c r="D79" s="48"/>
      <c r="E79" s="48"/>
      <c r="F79" s="88" t="str">
        <f>F7</f>
        <v>02 - Ocelová konstrukce</v>
      </c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9"/>
      <c r="T79" s="172"/>
      <c r="U79" s="172"/>
    </row>
    <row r="80" s="1" customFormat="1" ht="6.96" customHeight="1">
      <c r="B80" s="47"/>
      <c r="C80" s="48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9"/>
      <c r="T80" s="172"/>
      <c r="U80" s="172"/>
    </row>
    <row r="81" s="1" customFormat="1" ht="18" customHeight="1">
      <c r="B81" s="47"/>
      <c r="C81" s="39" t="s">
        <v>24</v>
      </c>
      <c r="D81" s="48"/>
      <c r="E81" s="48"/>
      <c r="F81" s="34" t="str">
        <f>F9</f>
        <v xml:space="preserve"> </v>
      </c>
      <c r="G81" s="48"/>
      <c r="H81" s="48"/>
      <c r="I81" s="48"/>
      <c r="J81" s="48"/>
      <c r="K81" s="39" t="s">
        <v>26</v>
      </c>
      <c r="L81" s="48"/>
      <c r="M81" s="91" t="str">
        <f>IF(O9="","",O9)</f>
        <v>17. 5. 2018</v>
      </c>
      <c r="N81" s="91"/>
      <c r="O81" s="91"/>
      <c r="P81" s="91"/>
      <c r="Q81" s="48"/>
      <c r="R81" s="49"/>
      <c r="T81" s="172"/>
      <c r="U81" s="172"/>
    </row>
    <row r="82" s="1" customFormat="1" ht="6.96" customHeight="1">
      <c r="B82" s="47"/>
      <c r="C82" s="48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9"/>
      <c r="T82" s="172"/>
      <c r="U82" s="172"/>
    </row>
    <row r="83" s="1" customFormat="1">
      <c r="B83" s="47"/>
      <c r="C83" s="39" t="s">
        <v>28</v>
      </c>
      <c r="D83" s="48"/>
      <c r="E83" s="48"/>
      <c r="F83" s="34" t="str">
        <f>E12</f>
        <v>Ing. Petr Klečka</v>
      </c>
      <c r="G83" s="48"/>
      <c r="H83" s="48"/>
      <c r="I83" s="48"/>
      <c r="J83" s="48"/>
      <c r="K83" s="39" t="s">
        <v>34</v>
      </c>
      <c r="L83" s="48"/>
      <c r="M83" s="34" t="str">
        <f>E18</f>
        <v>PROJECT WORK,s.r.o.</v>
      </c>
      <c r="N83" s="34"/>
      <c r="O83" s="34"/>
      <c r="P83" s="34"/>
      <c r="Q83" s="34"/>
      <c r="R83" s="49"/>
      <c r="T83" s="172"/>
      <c r="U83" s="172"/>
    </row>
    <row r="84" s="1" customFormat="1" ht="14.4" customHeight="1">
      <c r="B84" s="47"/>
      <c r="C84" s="39" t="s">
        <v>32</v>
      </c>
      <c r="D84" s="48"/>
      <c r="E84" s="48"/>
      <c r="F84" s="34" t="str">
        <f>IF(E15="","",E15)</f>
        <v>dle výběrového řízení</v>
      </c>
      <c r="G84" s="48"/>
      <c r="H84" s="48"/>
      <c r="I84" s="48"/>
      <c r="J84" s="48"/>
      <c r="K84" s="39" t="s">
        <v>39</v>
      </c>
      <c r="L84" s="48"/>
      <c r="M84" s="34" t="str">
        <f>E21</f>
        <v xml:space="preserve"> </v>
      </c>
      <c r="N84" s="34"/>
      <c r="O84" s="34"/>
      <c r="P84" s="34"/>
      <c r="Q84" s="34"/>
      <c r="R84" s="49"/>
      <c r="T84" s="172"/>
      <c r="U84" s="172"/>
    </row>
    <row r="85" s="1" customFormat="1" ht="10.32" customHeight="1">
      <c r="B85" s="47"/>
      <c r="C85" s="48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9"/>
      <c r="T85" s="172"/>
      <c r="U85" s="172"/>
    </row>
    <row r="86" s="1" customFormat="1" ht="29.28" customHeight="1">
      <c r="B86" s="47"/>
      <c r="C86" s="173" t="s">
        <v>124</v>
      </c>
      <c r="D86" s="152"/>
      <c r="E86" s="152"/>
      <c r="F86" s="152"/>
      <c r="G86" s="152"/>
      <c r="H86" s="152"/>
      <c r="I86" s="152"/>
      <c r="J86" s="152"/>
      <c r="K86" s="152"/>
      <c r="L86" s="152"/>
      <c r="M86" s="152"/>
      <c r="N86" s="173" t="s">
        <v>125</v>
      </c>
      <c r="O86" s="152"/>
      <c r="P86" s="152"/>
      <c r="Q86" s="152"/>
      <c r="R86" s="49"/>
      <c r="T86" s="172"/>
      <c r="U86" s="172"/>
    </row>
    <row r="87" s="1" customFormat="1" ht="10.32" customHeight="1">
      <c r="B87" s="47"/>
      <c r="C87" s="48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9"/>
      <c r="T87" s="172"/>
      <c r="U87" s="172"/>
    </row>
    <row r="88" s="1" customFormat="1" ht="29.28" customHeight="1">
      <c r="B88" s="47"/>
      <c r="C88" s="174" t="s">
        <v>126</v>
      </c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114">
        <f>N120</f>
        <v>0</v>
      </c>
      <c r="O88" s="175"/>
      <c r="P88" s="175"/>
      <c r="Q88" s="175"/>
      <c r="R88" s="49"/>
      <c r="T88" s="172"/>
      <c r="U88" s="172"/>
      <c r="AU88" s="23" t="s">
        <v>127</v>
      </c>
    </row>
    <row r="89" s="6" customFormat="1" ht="24.96" customHeight="1">
      <c r="B89" s="176"/>
      <c r="C89" s="177"/>
      <c r="D89" s="178" t="s">
        <v>711</v>
      </c>
      <c r="E89" s="177"/>
      <c r="F89" s="177"/>
      <c r="G89" s="177"/>
      <c r="H89" s="177"/>
      <c r="I89" s="177"/>
      <c r="J89" s="177"/>
      <c r="K89" s="177"/>
      <c r="L89" s="177"/>
      <c r="M89" s="177"/>
      <c r="N89" s="179">
        <f>N121</f>
        <v>0</v>
      </c>
      <c r="O89" s="177"/>
      <c r="P89" s="177"/>
      <c r="Q89" s="177"/>
      <c r="R89" s="180"/>
      <c r="T89" s="181"/>
      <c r="U89" s="181"/>
    </row>
    <row r="90" s="6" customFormat="1" ht="24.96" customHeight="1">
      <c r="B90" s="176"/>
      <c r="C90" s="177"/>
      <c r="D90" s="178" t="s">
        <v>712</v>
      </c>
      <c r="E90" s="177"/>
      <c r="F90" s="177"/>
      <c r="G90" s="177"/>
      <c r="H90" s="177"/>
      <c r="I90" s="177"/>
      <c r="J90" s="177"/>
      <c r="K90" s="177"/>
      <c r="L90" s="177"/>
      <c r="M90" s="177"/>
      <c r="N90" s="179">
        <f>N170</f>
        <v>0</v>
      </c>
      <c r="O90" s="177"/>
      <c r="P90" s="177"/>
      <c r="Q90" s="177"/>
      <c r="R90" s="180"/>
      <c r="T90" s="181"/>
      <c r="U90" s="181"/>
    </row>
    <row r="91" s="6" customFormat="1" ht="24.96" customHeight="1">
      <c r="B91" s="176"/>
      <c r="C91" s="177"/>
      <c r="D91" s="178" t="s">
        <v>713</v>
      </c>
      <c r="E91" s="177"/>
      <c r="F91" s="177"/>
      <c r="G91" s="177"/>
      <c r="H91" s="177"/>
      <c r="I91" s="177"/>
      <c r="J91" s="177"/>
      <c r="K91" s="177"/>
      <c r="L91" s="177"/>
      <c r="M91" s="177"/>
      <c r="N91" s="179">
        <f>N175</f>
        <v>0</v>
      </c>
      <c r="O91" s="177"/>
      <c r="P91" s="177"/>
      <c r="Q91" s="177"/>
      <c r="R91" s="180"/>
      <c r="T91" s="181"/>
      <c r="U91" s="181"/>
    </row>
    <row r="92" s="6" customFormat="1" ht="24.96" customHeight="1">
      <c r="B92" s="176"/>
      <c r="C92" s="177"/>
      <c r="D92" s="178" t="s">
        <v>714</v>
      </c>
      <c r="E92" s="177"/>
      <c r="F92" s="177"/>
      <c r="G92" s="177"/>
      <c r="H92" s="177"/>
      <c r="I92" s="177"/>
      <c r="J92" s="177"/>
      <c r="K92" s="177"/>
      <c r="L92" s="177"/>
      <c r="M92" s="177"/>
      <c r="N92" s="179">
        <f>N184</f>
        <v>0</v>
      </c>
      <c r="O92" s="177"/>
      <c r="P92" s="177"/>
      <c r="Q92" s="177"/>
      <c r="R92" s="180"/>
      <c r="T92" s="181"/>
      <c r="U92" s="181"/>
    </row>
    <row r="93" s="6" customFormat="1" ht="24.96" customHeight="1">
      <c r="B93" s="176"/>
      <c r="C93" s="177"/>
      <c r="D93" s="178" t="s">
        <v>715</v>
      </c>
      <c r="E93" s="177"/>
      <c r="F93" s="177"/>
      <c r="G93" s="177"/>
      <c r="H93" s="177"/>
      <c r="I93" s="177"/>
      <c r="J93" s="177"/>
      <c r="K93" s="177"/>
      <c r="L93" s="177"/>
      <c r="M93" s="177"/>
      <c r="N93" s="179">
        <f>N186</f>
        <v>0</v>
      </c>
      <c r="O93" s="177"/>
      <c r="P93" s="177"/>
      <c r="Q93" s="177"/>
      <c r="R93" s="180"/>
      <c r="T93" s="181"/>
      <c r="U93" s="181"/>
    </row>
    <row r="94" s="1" customFormat="1" ht="21.84" customHeight="1">
      <c r="B94" s="47"/>
      <c r="C94" s="48"/>
      <c r="D94" s="48"/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9"/>
      <c r="T94" s="172"/>
      <c r="U94" s="172"/>
    </row>
    <row r="95" s="1" customFormat="1" ht="29.28" customHeight="1">
      <c r="B95" s="47"/>
      <c r="C95" s="174" t="s">
        <v>146</v>
      </c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175">
        <f>ROUND(N96+N97+N98+N99+N100+N101,0)</f>
        <v>0</v>
      </c>
      <c r="O95" s="186"/>
      <c r="P95" s="186"/>
      <c r="Q95" s="186"/>
      <c r="R95" s="49"/>
      <c r="T95" s="187"/>
      <c r="U95" s="188" t="s">
        <v>44</v>
      </c>
    </row>
    <row r="96" s="1" customFormat="1" ht="18" customHeight="1">
      <c r="B96" s="47"/>
      <c r="C96" s="48"/>
      <c r="D96" s="144" t="s">
        <v>147</v>
      </c>
      <c r="E96" s="137"/>
      <c r="F96" s="137"/>
      <c r="G96" s="137"/>
      <c r="H96" s="137"/>
      <c r="I96" s="48"/>
      <c r="J96" s="48"/>
      <c r="K96" s="48"/>
      <c r="L96" s="48"/>
      <c r="M96" s="48"/>
      <c r="N96" s="138">
        <f>ROUND(N88*T96,0)</f>
        <v>0</v>
      </c>
      <c r="O96" s="139"/>
      <c r="P96" s="139"/>
      <c r="Q96" s="139"/>
      <c r="R96" s="49"/>
      <c r="S96" s="189"/>
      <c r="T96" s="190"/>
      <c r="U96" s="191" t="s">
        <v>45</v>
      </c>
      <c r="V96" s="189"/>
      <c r="W96" s="189"/>
      <c r="X96" s="189"/>
      <c r="Y96" s="189"/>
      <c r="Z96" s="189"/>
      <c r="AA96" s="189"/>
      <c r="AB96" s="189"/>
      <c r="AC96" s="189"/>
      <c r="AD96" s="189"/>
      <c r="AE96" s="189"/>
      <c r="AF96" s="189"/>
      <c r="AG96" s="189"/>
      <c r="AH96" s="189"/>
      <c r="AI96" s="189"/>
      <c r="AJ96" s="189"/>
      <c r="AK96" s="189"/>
      <c r="AL96" s="189"/>
      <c r="AM96" s="189"/>
      <c r="AN96" s="189"/>
      <c r="AO96" s="189"/>
      <c r="AP96" s="189"/>
      <c r="AQ96" s="189"/>
      <c r="AR96" s="189"/>
      <c r="AS96" s="189"/>
      <c r="AT96" s="189"/>
      <c r="AU96" s="189"/>
      <c r="AV96" s="189"/>
      <c r="AW96" s="189"/>
      <c r="AX96" s="189"/>
      <c r="AY96" s="192" t="s">
        <v>148</v>
      </c>
      <c r="AZ96" s="189"/>
      <c r="BA96" s="189"/>
      <c r="BB96" s="189"/>
      <c r="BC96" s="189"/>
      <c r="BD96" s="189"/>
      <c r="BE96" s="193">
        <f>IF(U96="základní",N96,0)</f>
        <v>0</v>
      </c>
      <c r="BF96" s="193">
        <f>IF(U96="snížená",N96,0)</f>
        <v>0</v>
      </c>
      <c r="BG96" s="193">
        <f>IF(U96="zákl. přenesená",N96,0)</f>
        <v>0</v>
      </c>
      <c r="BH96" s="193">
        <f>IF(U96="sníž. přenesená",N96,0)</f>
        <v>0</v>
      </c>
      <c r="BI96" s="193">
        <f>IF(U96="nulová",N96,0)</f>
        <v>0</v>
      </c>
      <c r="BJ96" s="192" t="s">
        <v>38</v>
      </c>
      <c r="BK96" s="189"/>
      <c r="BL96" s="189"/>
      <c r="BM96" s="189"/>
    </row>
    <row r="97" s="1" customFormat="1" ht="18" customHeight="1">
      <c r="B97" s="47"/>
      <c r="C97" s="48"/>
      <c r="D97" s="144" t="s">
        <v>716</v>
      </c>
      <c r="E97" s="137"/>
      <c r="F97" s="137"/>
      <c r="G97" s="137"/>
      <c r="H97" s="137"/>
      <c r="I97" s="48"/>
      <c r="J97" s="48"/>
      <c r="K97" s="48"/>
      <c r="L97" s="48"/>
      <c r="M97" s="48"/>
      <c r="N97" s="138">
        <f>ROUND(N88*T97,0)</f>
        <v>0</v>
      </c>
      <c r="O97" s="139"/>
      <c r="P97" s="139"/>
      <c r="Q97" s="139"/>
      <c r="R97" s="49"/>
      <c r="S97" s="189"/>
      <c r="T97" s="190"/>
      <c r="U97" s="191" t="s">
        <v>45</v>
      </c>
      <c r="V97" s="189"/>
      <c r="W97" s="189"/>
      <c r="X97" s="189"/>
      <c r="Y97" s="189"/>
      <c r="Z97" s="189"/>
      <c r="AA97" s="189"/>
      <c r="AB97" s="189"/>
      <c r="AC97" s="189"/>
      <c r="AD97" s="189"/>
      <c r="AE97" s="189"/>
      <c r="AF97" s="189"/>
      <c r="AG97" s="189"/>
      <c r="AH97" s="189"/>
      <c r="AI97" s="189"/>
      <c r="AJ97" s="189"/>
      <c r="AK97" s="189"/>
      <c r="AL97" s="189"/>
      <c r="AM97" s="189"/>
      <c r="AN97" s="189"/>
      <c r="AO97" s="189"/>
      <c r="AP97" s="189"/>
      <c r="AQ97" s="189"/>
      <c r="AR97" s="189"/>
      <c r="AS97" s="189"/>
      <c r="AT97" s="189"/>
      <c r="AU97" s="189"/>
      <c r="AV97" s="189"/>
      <c r="AW97" s="189"/>
      <c r="AX97" s="189"/>
      <c r="AY97" s="192" t="s">
        <v>148</v>
      </c>
      <c r="AZ97" s="189"/>
      <c r="BA97" s="189"/>
      <c r="BB97" s="189"/>
      <c r="BC97" s="189"/>
      <c r="BD97" s="189"/>
      <c r="BE97" s="193">
        <f>IF(U97="základní",N97,0)</f>
        <v>0</v>
      </c>
      <c r="BF97" s="193">
        <f>IF(U97="snížená",N97,0)</f>
        <v>0</v>
      </c>
      <c r="BG97" s="193">
        <f>IF(U97="zákl. přenesená",N97,0)</f>
        <v>0</v>
      </c>
      <c r="BH97" s="193">
        <f>IF(U97="sníž. přenesená",N97,0)</f>
        <v>0</v>
      </c>
      <c r="BI97" s="193">
        <f>IF(U97="nulová",N97,0)</f>
        <v>0</v>
      </c>
      <c r="BJ97" s="192" t="s">
        <v>38</v>
      </c>
      <c r="BK97" s="189"/>
      <c r="BL97" s="189"/>
      <c r="BM97" s="189"/>
    </row>
    <row r="98" s="1" customFormat="1" ht="18" customHeight="1">
      <c r="B98" s="47"/>
      <c r="C98" s="48"/>
      <c r="D98" s="144" t="s">
        <v>150</v>
      </c>
      <c r="E98" s="137"/>
      <c r="F98" s="137"/>
      <c r="G98" s="137"/>
      <c r="H98" s="137"/>
      <c r="I98" s="48"/>
      <c r="J98" s="48"/>
      <c r="K98" s="48"/>
      <c r="L98" s="48"/>
      <c r="M98" s="48"/>
      <c r="N98" s="138">
        <f>ROUND(N88*T98,0)</f>
        <v>0</v>
      </c>
      <c r="O98" s="139"/>
      <c r="P98" s="139"/>
      <c r="Q98" s="139"/>
      <c r="R98" s="49"/>
      <c r="S98" s="189"/>
      <c r="T98" s="190"/>
      <c r="U98" s="191" t="s">
        <v>45</v>
      </c>
      <c r="V98" s="189"/>
      <c r="W98" s="189"/>
      <c r="X98" s="189"/>
      <c r="Y98" s="189"/>
      <c r="Z98" s="189"/>
      <c r="AA98" s="189"/>
      <c r="AB98" s="189"/>
      <c r="AC98" s="189"/>
      <c r="AD98" s="189"/>
      <c r="AE98" s="189"/>
      <c r="AF98" s="189"/>
      <c r="AG98" s="189"/>
      <c r="AH98" s="189"/>
      <c r="AI98" s="189"/>
      <c r="AJ98" s="189"/>
      <c r="AK98" s="189"/>
      <c r="AL98" s="189"/>
      <c r="AM98" s="189"/>
      <c r="AN98" s="189"/>
      <c r="AO98" s="189"/>
      <c r="AP98" s="189"/>
      <c r="AQ98" s="189"/>
      <c r="AR98" s="189"/>
      <c r="AS98" s="189"/>
      <c r="AT98" s="189"/>
      <c r="AU98" s="189"/>
      <c r="AV98" s="189"/>
      <c r="AW98" s="189"/>
      <c r="AX98" s="189"/>
      <c r="AY98" s="192" t="s">
        <v>148</v>
      </c>
      <c r="AZ98" s="189"/>
      <c r="BA98" s="189"/>
      <c r="BB98" s="189"/>
      <c r="BC98" s="189"/>
      <c r="BD98" s="189"/>
      <c r="BE98" s="193">
        <f>IF(U98="základní",N98,0)</f>
        <v>0</v>
      </c>
      <c r="BF98" s="193">
        <f>IF(U98="snížená",N98,0)</f>
        <v>0</v>
      </c>
      <c r="BG98" s="193">
        <f>IF(U98="zákl. přenesená",N98,0)</f>
        <v>0</v>
      </c>
      <c r="BH98" s="193">
        <f>IF(U98="sníž. přenesená",N98,0)</f>
        <v>0</v>
      </c>
      <c r="BI98" s="193">
        <f>IF(U98="nulová",N98,0)</f>
        <v>0</v>
      </c>
      <c r="BJ98" s="192" t="s">
        <v>38</v>
      </c>
      <c r="BK98" s="189"/>
      <c r="BL98" s="189"/>
      <c r="BM98" s="189"/>
    </row>
    <row r="99" s="1" customFormat="1" ht="18" customHeight="1">
      <c r="B99" s="47"/>
      <c r="C99" s="48"/>
      <c r="D99" s="144" t="s">
        <v>151</v>
      </c>
      <c r="E99" s="137"/>
      <c r="F99" s="137"/>
      <c r="G99" s="137"/>
      <c r="H99" s="137"/>
      <c r="I99" s="48"/>
      <c r="J99" s="48"/>
      <c r="K99" s="48"/>
      <c r="L99" s="48"/>
      <c r="M99" s="48"/>
      <c r="N99" s="138">
        <f>ROUND(N88*T99,0)</f>
        <v>0</v>
      </c>
      <c r="O99" s="139"/>
      <c r="P99" s="139"/>
      <c r="Q99" s="139"/>
      <c r="R99" s="49"/>
      <c r="S99" s="189"/>
      <c r="T99" s="190"/>
      <c r="U99" s="191" t="s">
        <v>45</v>
      </c>
      <c r="V99" s="189"/>
      <c r="W99" s="189"/>
      <c r="X99" s="189"/>
      <c r="Y99" s="189"/>
      <c r="Z99" s="189"/>
      <c r="AA99" s="189"/>
      <c r="AB99" s="189"/>
      <c r="AC99" s="189"/>
      <c r="AD99" s="189"/>
      <c r="AE99" s="189"/>
      <c r="AF99" s="189"/>
      <c r="AG99" s="189"/>
      <c r="AH99" s="189"/>
      <c r="AI99" s="189"/>
      <c r="AJ99" s="189"/>
      <c r="AK99" s="189"/>
      <c r="AL99" s="189"/>
      <c r="AM99" s="189"/>
      <c r="AN99" s="189"/>
      <c r="AO99" s="189"/>
      <c r="AP99" s="189"/>
      <c r="AQ99" s="189"/>
      <c r="AR99" s="189"/>
      <c r="AS99" s="189"/>
      <c r="AT99" s="189"/>
      <c r="AU99" s="189"/>
      <c r="AV99" s="189"/>
      <c r="AW99" s="189"/>
      <c r="AX99" s="189"/>
      <c r="AY99" s="192" t="s">
        <v>148</v>
      </c>
      <c r="AZ99" s="189"/>
      <c r="BA99" s="189"/>
      <c r="BB99" s="189"/>
      <c r="BC99" s="189"/>
      <c r="BD99" s="189"/>
      <c r="BE99" s="193">
        <f>IF(U99="základní",N99,0)</f>
        <v>0</v>
      </c>
      <c r="BF99" s="193">
        <f>IF(U99="snížená",N99,0)</f>
        <v>0</v>
      </c>
      <c r="BG99" s="193">
        <f>IF(U99="zákl. přenesená",N99,0)</f>
        <v>0</v>
      </c>
      <c r="BH99" s="193">
        <f>IF(U99="sníž. přenesená",N99,0)</f>
        <v>0</v>
      </c>
      <c r="BI99" s="193">
        <f>IF(U99="nulová",N99,0)</f>
        <v>0</v>
      </c>
      <c r="BJ99" s="192" t="s">
        <v>38</v>
      </c>
      <c r="BK99" s="189"/>
      <c r="BL99" s="189"/>
      <c r="BM99" s="189"/>
    </row>
    <row r="100" s="1" customFormat="1" ht="18" customHeight="1">
      <c r="B100" s="47"/>
      <c r="C100" s="48"/>
      <c r="D100" s="144" t="s">
        <v>717</v>
      </c>
      <c r="E100" s="137"/>
      <c r="F100" s="137"/>
      <c r="G100" s="137"/>
      <c r="H100" s="137"/>
      <c r="I100" s="48"/>
      <c r="J100" s="48"/>
      <c r="K100" s="48"/>
      <c r="L100" s="48"/>
      <c r="M100" s="48"/>
      <c r="N100" s="138">
        <f>ROUND(N88*T100,0)</f>
        <v>0</v>
      </c>
      <c r="O100" s="139"/>
      <c r="P100" s="139"/>
      <c r="Q100" s="139"/>
      <c r="R100" s="49"/>
      <c r="S100" s="189"/>
      <c r="T100" s="190"/>
      <c r="U100" s="191" t="s">
        <v>45</v>
      </c>
      <c r="V100" s="189"/>
      <c r="W100" s="189"/>
      <c r="X100" s="189"/>
      <c r="Y100" s="189"/>
      <c r="Z100" s="189"/>
      <c r="AA100" s="189"/>
      <c r="AB100" s="189"/>
      <c r="AC100" s="189"/>
      <c r="AD100" s="189"/>
      <c r="AE100" s="189"/>
      <c r="AF100" s="189"/>
      <c r="AG100" s="189"/>
      <c r="AH100" s="189"/>
      <c r="AI100" s="189"/>
      <c r="AJ100" s="189"/>
      <c r="AK100" s="189"/>
      <c r="AL100" s="189"/>
      <c r="AM100" s="189"/>
      <c r="AN100" s="189"/>
      <c r="AO100" s="189"/>
      <c r="AP100" s="189"/>
      <c r="AQ100" s="189"/>
      <c r="AR100" s="189"/>
      <c r="AS100" s="189"/>
      <c r="AT100" s="189"/>
      <c r="AU100" s="189"/>
      <c r="AV100" s="189"/>
      <c r="AW100" s="189"/>
      <c r="AX100" s="189"/>
      <c r="AY100" s="192" t="s">
        <v>148</v>
      </c>
      <c r="AZ100" s="189"/>
      <c r="BA100" s="189"/>
      <c r="BB100" s="189"/>
      <c r="BC100" s="189"/>
      <c r="BD100" s="189"/>
      <c r="BE100" s="193">
        <f>IF(U100="základní",N100,0)</f>
        <v>0</v>
      </c>
      <c r="BF100" s="193">
        <f>IF(U100="snížená",N100,0)</f>
        <v>0</v>
      </c>
      <c r="BG100" s="193">
        <f>IF(U100="zákl. přenesená",N100,0)</f>
        <v>0</v>
      </c>
      <c r="BH100" s="193">
        <f>IF(U100="sníž. přenesená",N100,0)</f>
        <v>0</v>
      </c>
      <c r="BI100" s="193">
        <f>IF(U100="nulová",N100,0)</f>
        <v>0</v>
      </c>
      <c r="BJ100" s="192" t="s">
        <v>38</v>
      </c>
      <c r="BK100" s="189"/>
      <c r="BL100" s="189"/>
      <c r="BM100" s="189"/>
    </row>
    <row r="101" s="1" customFormat="1" ht="18" customHeight="1">
      <c r="B101" s="47"/>
      <c r="C101" s="48"/>
      <c r="D101" s="137" t="s">
        <v>153</v>
      </c>
      <c r="E101" s="48"/>
      <c r="F101" s="48"/>
      <c r="G101" s="48"/>
      <c r="H101" s="48"/>
      <c r="I101" s="48"/>
      <c r="J101" s="48"/>
      <c r="K101" s="48"/>
      <c r="L101" s="48"/>
      <c r="M101" s="48"/>
      <c r="N101" s="138">
        <f>ROUND(N88*T101,0)</f>
        <v>0</v>
      </c>
      <c r="O101" s="139"/>
      <c r="P101" s="139"/>
      <c r="Q101" s="139"/>
      <c r="R101" s="49"/>
      <c r="S101" s="189"/>
      <c r="T101" s="194"/>
      <c r="U101" s="195" t="s">
        <v>45</v>
      </c>
      <c r="V101" s="189"/>
      <c r="W101" s="189"/>
      <c r="X101" s="189"/>
      <c r="Y101" s="189"/>
      <c r="Z101" s="189"/>
      <c r="AA101" s="189"/>
      <c r="AB101" s="189"/>
      <c r="AC101" s="189"/>
      <c r="AD101" s="189"/>
      <c r="AE101" s="189"/>
      <c r="AF101" s="189"/>
      <c r="AG101" s="189"/>
      <c r="AH101" s="189"/>
      <c r="AI101" s="189"/>
      <c r="AJ101" s="189"/>
      <c r="AK101" s="189"/>
      <c r="AL101" s="189"/>
      <c r="AM101" s="189"/>
      <c r="AN101" s="189"/>
      <c r="AO101" s="189"/>
      <c r="AP101" s="189"/>
      <c r="AQ101" s="189"/>
      <c r="AR101" s="189"/>
      <c r="AS101" s="189"/>
      <c r="AT101" s="189"/>
      <c r="AU101" s="189"/>
      <c r="AV101" s="189"/>
      <c r="AW101" s="189"/>
      <c r="AX101" s="189"/>
      <c r="AY101" s="192" t="s">
        <v>154</v>
      </c>
      <c r="AZ101" s="189"/>
      <c r="BA101" s="189"/>
      <c r="BB101" s="189"/>
      <c r="BC101" s="189"/>
      <c r="BD101" s="189"/>
      <c r="BE101" s="193">
        <f>IF(U101="základní",N101,0)</f>
        <v>0</v>
      </c>
      <c r="BF101" s="193">
        <f>IF(U101="snížená",N101,0)</f>
        <v>0</v>
      </c>
      <c r="BG101" s="193">
        <f>IF(U101="zákl. přenesená",N101,0)</f>
        <v>0</v>
      </c>
      <c r="BH101" s="193">
        <f>IF(U101="sníž. přenesená",N101,0)</f>
        <v>0</v>
      </c>
      <c r="BI101" s="193">
        <f>IF(U101="nulová",N101,0)</f>
        <v>0</v>
      </c>
      <c r="BJ101" s="192" t="s">
        <v>38</v>
      </c>
      <c r="BK101" s="189"/>
      <c r="BL101" s="189"/>
      <c r="BM101" s="189"/>
    </row>
    <row r="102" s="1" customFormat="1">
      <c r="B102" s="47"/>
      <c r="C102" s="48"/>
      <c r="D102" s="48"/>
      <c r="E102" s="48"/>
      <c r="F102" s="48"/>
      <c r="G102" s="48"/>
      <c r="H102" s="48"/>
      <c r="I102" s="48"/>
      <c r="J102" s="48"/>
      <c r="K102" s="48"/>
      <c r="L102" s="48"/>
      <c r="M102" s="48"/>
      <c r="N102" s="48"/>
      <c r="O102" s="48"/>
      <c r="P102" s="48"/>
      <c r="Q102" s="48"/>
      <c r="R102" s="49"/>
      <c r="T102" s="172"/>
      <c r="U102" s="172"/>
    </row>
    <row r="103" s="1" customFormat="1" ht="29.28" customHeight="1">
      <c r="B103" s="47"/>
      <c r="C103" s="151" t="s">
        <v>112</v>
      </c>
      <c r="D103" s="152"/>
      <c r="E103" s="152"/>
      <c r="F103" s="152"/>
      <c r="G103" s="152"/>
      <c r="H103" s="152"/>
      <c r="I103" s="152"/>
      <c r="J103" s="152"/>
      <c r="K103" s="152"/>
      <c r="L103" s="153">
        <f>ROUND(SUM(N88+N95),0)</f>
        <v>0</v>
      </c>
      <c r="M103" s="153"/>
      <c r="N103" s="153"/>
      <c r="O103" s="153"/>
      <c r="P103" s="153"/>
      <c r="Q103" s="153"/>
      <c r="R103" s="49"/>
      <c r="T103" s="172"/>
      <c r="U103" s="172"/>
    </row>
    <row r="104" s="1" customFormat="1" ht="6.96" customHeight="1">
      <c r="B104" s="76"/>
      <c r="C104" s="77"/>
      <c r="D104" s="77"/>
      <c r="E104" s="77"/>
      <c r="F104" s="77"/>
      <c r="G104" s="77"/>
      <c r="H104" s="77"/>
      <c r="I104" s="77"/>
      <c r="J104" s="77"/>
      <c r="K104" s="77"/>
      <c r="L104" s="77"/>
      <c r="M104" s="77"/>
      <c r="N104" s="77"/>
      <c r="O104" s="77"/>
      <c r="P104" s="77"/>
      <c r="Q104" s="77"/>
      <c r="R104" s="78"/>
      <c r="T104" s="172"/>
      <c r="U104" s="172"/>
    </row>
    <row r="108" s="1" customFormat="1" ht="6.96" customHeight="1">
      <c r="B108" s="79"/>
      <c r="C108" s="80"/>
      <c r="D108" s="80"/>
      <c r="E108" s="80"/>
      <c r="F108" s="80"/>
      <c r="G108" s="80"/>
      <c r="H108" s="80"/>
      <c r="I108" s="80"/>
      <c r="J108" s="80"/>
      <c r="K108" s="80"/>
      <c r="L108" s="80"/>
      <c r="M108" s="80"/>
      <c r="N108" s="80"/>
      <c r="O108" s="80"/>
      <c r="P108" s="80"/>
      <c r="Q108" s="80"/>
      <c r="R108" s="81"/>
    </row>
    <row r="109" s="1" customFormat="1" ht="36.96" customHeight="1">
      <c r="B109" s="47"/>
      <c r="C109" s="28" t="s">
        <v>155</v>
      </c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48"/>
      <c r="Q109" s="48"/>
      <c r="R109" s="49"/>
    </row>
    <row r="110" s="1" customFormat="1" ht="6.96" customHeight="1">
      <c r="B110" s="47"/>
      <c r="C110" s="48"/>
      <c r="D110" s="48"/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O110" s="48"/>
      <c r="P110" s="48"/>
      <c r="Q110" s="48"/>
      <c r="R110" s="49"/>
    </row>
    <row r="111" s="1" customFormat="1" ht="30" customHeight="1">
      <c r="B111" s="47"/>
      <c r="C111" s="39" t="s">
        <v>19</v>
      </c>
      <c r="D111" s="48"/>
      <c r="E111" s="48"/>
      <c r="F111" s="156" t="str">
        <f>F6</f>
        <v>Rekonstrukce skladu cibule, k.ú. Bartošovice, p.č. 2348/1 a 2349/1</v>
      </c>
      <c r="G111" s="39"/>
      <c r="H111" s="39"/>
      <c r="I111" s="39"/>
      <c r="J111" s="39"/>
      <c r="K111" s="39"/>
      <c r="L111" s="39"/>
      <c r="M111" s="39"/>
      <c r="N111" s="39"/>
      <c r="O111" s="39"/>
      <c r="P111" s="39"/>
      <c r="Q111" s="48"/>
      <c r="R111" s="49"/>
    </row>
    <row r="112" s="1" customFormat="1" ht="36.96" customHeight="1">
      <c r="B112" s="47"/>
      <c r="C112" s="86" t="s">
        <v>120</v>
      </c>
      <c r="D112" s="48"/>
      <c r="E112" s="48"/>
      <c r="F112" s="88" t="str">
        <f>F7</f>
        <v>02 - Ocelová konstrukce</v>
      </c>
      <c r="G112" s="48"/>
      <c r="H112" s="48"/>
      <c r="I112" s="48"/>
      <c r="J112" s="48"/>
      <c r="K112" s="48"/>
      <c r="L112" s="48"/>
      <c r="M112" s="48"/>
      <c r="N112" s="48"/>
      <c r="O112" s="48"/>
      <c r="P112" s="48"/>
      <c r="Q112" s="48"/>
      <c r="R112" s="49"/>
    </row>
    <row r="113" s="1" customFormat="1" ht="6.96" customHeight="1">
      <c r="B113" s="47"/>
      <c r="C113" s="48"/>
      <c r="D113" s="48"/>
      <c r="E113" s="48"/>
      <c r="F113" s="48"/>
      <c r="G113" s="48"/>
      <c r="H113" s="48"/>
      <c r="I113" s="48"/>
      <c r="J113" s="48"/>
      <c r="K113" s="48"/>
      <c r="L113" s="48"/>
      <c r="M113" s="48"/>
      <c r="N113" s="48"/>
      <c r="O113" s="48"/>
      <c r="P113" s="48"/>
      <c r="Q113" s="48"/>
      <c r="R113" s="49"/>
    </row>
    <row r="114" s="1" customFormat="1" ht="18" customHeight="1">
      <c r="B114" s="47"/>
      <c r="C114" s="39" t="s">
        <v>24</v>
      </c>
      <c r="D114" s="48"/>
      <c r="E114" s="48"/>
      <c r="F114" s="34" t="str">
        <f>F9</f>
        <v xml:space="preserve"> </v>
      </c>
      <c r="G114" s="48"/>
      <c r="H114" s="48"/>
      <c r="I114" s="48"/>
      <c r="J114" s="48"/>
      <c r="K114" s="39" t="s">
        <v>26</v>
      </c>
      <c r="L114" s="48"/>
      <c r="M114" s="91" t="str">
        <f>IF(O9="","",O9)</f>
        <v>17. 5. 2018</v>
      </c>
      <c r="N114" s="91"/>
      <c r="O114" s="91"/>
      <c r="P114" s="91"/>
      <c r="Q114" s="48"/>
      <c r="R114" s="49"/>
    </row>
    <row r="115" s="1" customFormat="1" ht="6.96" customHeight="1">
      <c r="B115" s="47"/>
      <c r="C115" s="48"/>
      <c r="D115" s="48"/>
      <c r="E115" s="48"/>
      <c r="F115" s="48"/>
      <c r="G115" s="48"/>
      <c r="H115" s="48"/>
      <c r="I115" s="48"/>
      <c r="J115" s="48"/>
      <c r="K115" s="48"/>
      <c r="L115" s="48"/>
      <c r="M115" s="48"/>
      <c r="N115" s="48"/>
      <c r="O115" s="48"/>
      <c r="P115" s="48"/>
      <c r="Q115" s="48"/>
      <c r="R115" s="49"/>
    </row>
    <row r="116" s="1" customFormat="1">
      <c r="B116" s="47"/>
      <c r="C116" s="39" t="s">
        <v>28</v>
      </c>
      <c r="D116" s="48"/>
      <c r="E116" s="48"/>
      <c r="F116" s="34" t="str">
        <f>E12</f>
        <v>Ing. Petr Klečka</v>
      </c>
      <c r="G116" s="48"/>
      <c r="H116" s="48"/>
      <c r="I116" s="48"/>
      <c r="J116" s="48"/>
      <c r="K116" s="39" t="s">
        <v>34</v>
      </c>
      <c r="L116" s="48"/>
      <c r="M116" s="34" t="str">
        <f>E18</f>
        <v>PROJECT WORK,s.r.o.</v>
      </c>
      <c r="N116" s="34"/>
      <c r="O116" s="34"/>
      <c r="P116" s="34"/>
      <c r="Q116" s="34"/>
      <c r="R116" s="49"/>
    </row>
    <row r="117" s="1" customFormat="1" ht="14.4" customHeight="1">
      <c r="B117" s="47"/>
      <c r="C117" s="39" t="s">
        <v>32</v>
      </c>
      <c r="D117" s="48"/>
      <c r="E117" s="48"/>
      <c r="F117" s="34" t="str">
        <f>IF(E15="","",E15)</f>
        <v>dle výběrového řízení</v>
      </c>
      <c r="G117" s="48"/>
      <c r="H117" s="48"/>
      <c r="I117" s="48"/>
      <c r="J117" s="48"/>
      <c r="K117" s="39" t="s">
        <v>39</v>
      </c>
      <c r="L117" s="48"/>
      <c r="M117" s="34" t="str">
        <f>E21</f>
        <v xml:space="preserve"> </v>
      </c>
      <c r="N117" s="34"/>
      <c r="O117" s="34"/>
      <c r="P117" s="34"/>
      <c r="Q117" s="34"/>
      <c r="R117" s="49"/>
    </row>
    <row r="118" s="1" customFormat="1" ht="10.32" customHeight="1">
      <c r="B118" s="47"/>
      <c r="C118" s="48"/>
      <c r="D118" s="48"/>
      <c r="E118" s="48"/>
      <c r="F118" s="48"/>
      <c r="G118" s="48"/>
      <c r="H118" s="48"/>
      <c r="I118" s="48"/>
      <c r="J118" s="48"/>
      <c r="K118" s="48"/>
      <c r="L118" s="48"/>
      <c r="M118" s="48"/>
      <c r="N118" s="48"/>
      <c r="O118" s="48"/>
      <c r="P118" s="48"/>
      <c r="Q118" s="48"/>
      <c r="R118" s="49"/>
    </row>
    <row r="119" s="8" customFormat="1" ht="29.28" customHeight="1">
      <c r="B119" s="196"/>
      <c r="C119" s="197" t="s">
        <v>156</v>
      </c>
      <c r="D119" s="198" t="s">
        <v>157</v>
      </c>
      <c r="E119" s="198" t="s">
        <v>62</v>
      </c>
      <c r="F119" s="198" t="s">
        <v>158</v>
      </c>
      <c r="G119" s="198"/>
      <c r="H119" s="198"/>
      <c r="I119" s="198"/>
      <c r="J119" s="198" t="s">
        <v>159</v>
      </c>
      <c r="K119" s="198" t="s">
        <v>160</v>
      </c>
      <c r="L119" s="198" t="s">
        <v>161</v>
      </c>
      <c r="M119" s="198"/>
      <c r="N119" s="198" t="s">
        <v>125</v>
      </c>
      <c r="O119" s="198"/>
      <c r="P119" s="198"/>
      <c r="Q119" s="199"/>
      <c r="R119" s="200"/>
      <c r="T119" s="107" t="s">
        <v>162</v>
      </c>
      <c r="U119" s="108" t="s">
        <v>44</v>
      </c>
      <c r="V119" s="108" t="s">
        <v>163</v>
      </c>
      <c r="W119" s="108" t="s">
        <v>164</v>
      </c>
      <c r="X119" s="108" t="s">
        <v>165</v>
      </c>
      <c r="Y119" s="108" t="s">
        <v>166</v>
      </c>
      <c r="Z119" s="108" t="s">
        <v>167</v>
      </c>
      <c r="AA119" s="109" t="s">
        <v>168</v>
      </c>
    </row>
    <row r="120" s="1" customFormat="1" ht="29.28" customHeight="1">
      <c r="B120" s="47"/>
      <c r="C120" s="111" t="s">
        <v>122</v>
      </c>
      <c r="D120" s="48"/>
      <c r="E120" s="48"/>
      <c r="F120" s="48"/>
      <c r="G120" s="48"/>
      <c r="H120" s="48"/>
      <c r="I120" s="48"/>
      <c r="J120" s="48"/>
      <c r="K120" s="48"/>
      <c r="L120" s="48"/>
      <c r="M120" s="48"/>
      <c r="N120" s="201">
        <f>BK120</f>
        <v>0</v>
      </c>
      <c r="O120" s="202"/>
      <c r="P120" s="202"/>
      <c r="Q120" s="202"/>
      <c r="R120" s="49"/>
      <c r="T120" s="110"/>
      <c r="U120" s="68"/>
      <c r="V120" s="68"/>
      <c r="W120" s="203">
        <f>W121+W170+W175+W184+W186+W210</f>
        <v>0</v>
      </c>
      <c r="X120" s="68"/>
      <c r="Y120" s="203">
        <f>Y121+Y170+Y175+Y184+Y186+Y210</f>
        <v>39.190678599999998</v>
      </c>
      <c r="Z120" s="68"/>
      <c r="AA120" s="204">
        <f>AA121+AA170+AA175+AA184+AA186+AA210</f>
        <v>0</v>
      </c>
      <c r="AT120" s="23" t="s">
        <v>79</v>
      </c>
      <c r="AU120" s="23" t="s">
        <v>127</v>
      </c>
      <c r="BK120" s="205">
        <f>BK121+BK170+BK175+BK184+BK186+BK210</f>
        <v>0</v>
      </c>
    </row>
    <row r="121" s="9" customFormat="1" ht="37.44" customHeight="1">
      <c r="B121" s="206"/>
      <c r="C121" s="207"/>
      <c r="D121" s="208" t="s">
        <v>711</v>
      </c>
      <c r="E121" s="208"/>
      <c r="F121" s="208"/>
      <c r="G121" s="208"/>
      <c r="H121" s="208"/>
      <c r="I121" s="208"/>
      <c r="J121" s="208"/>
      <c r="K121" s="208"/>
      <c r="L121" s="208"/>
      <c r="M121" s="208"/>
      <c r="N121" s="274">
        <f>BK121</f>
        <v>0</v>
      </c>
      <c r="O121" s="275"/>
      <c r="P121" s="275"/>
      <c r="Q121" s="275"/>
      <c r="R121" s="210"/>
      <c r="T121" s="211"/>
      <c r="U121" s="207"/>
      <c r="V121" s="207"/>
      <c r="W121" s="212">
        <f>SUM(W122:W169)</f>
        <v>0</v>
      </c>
      <c r="X121" s="207"/>
      <c r="Y121" s="212">
        <f>SUM(Y122:Y169)</f>
        <v>26.956357599999997</v>
      </c>
      <c r="Z121" s="207"/>
      <c r="AA121" s="213">
        <f>SUM(AA122:AA169)</f>
        <v>0</v>
      </c>
      <c r="AR121" s="214" t="s">
        <v>38</v>
      </c>
      <c r="AT121" s="215" t="s">
        <v>79</v>
      </c>
      <c r="AU121" s="215" t="s">
        <v>80</v>
      </c>
      <c r="AY121" s="214" t="s">
        <v>169</v>
      </c>
      <c r="BK121" s="216">
        <f>SUM(BK122:BK169)</f>
        <v>0</v>
      </c>
    </row>
    <row r="122" s="1" customFormat="1" ht="25.5" customHeight="1">
      <c r="B122" s="47"/>
      <c r="C122" s="220" t="s">
        <v>38</v>
      </c>
      <c r="D122" s="220" t="s">
        <v>170</v>
      </c>
      <c r="E122" s="221" t="s">
        <v>718</v>
      </c>
      <c r="F122" s="222" t="s">
        <v>719</v>
      </c>
      <c r="G122" s="222"/>
      <c r="H122" s="222"/>
      <c r="I122" s="222"/>
      <c r="J122" s="223" t="s">
        <v>205</v>
      </c>
      <c r="K122" s="224">
        <v>39.923000000000002</v>
      </c>
      <c r="L122" s="225">
        <v>0</v>
      </c>
      <c r="M122" s="226"/>
      <c r="N122" s="227">
        <f>ROUND(L122*K122,1)</f>
        <v>0</v>
      </c>
      <c r="O122" s="227"/>
      <c r="P122" s="227"/>
      <c r="Q122" s="227"/>
      <c r="R122" s="49"/>
      <c r="T122" s="228" t="s">
        <v>22</v>
      </c>
      <c r="U122" s="57" t="s">
        <v>45</v>
      </c>
      <c r="V122" s="48"/>
      <c r="W122" s="229">
        <f>V122*K122</f>
        <v>0</v>
      </c>
      <c r="X122" s="229">
        <v>0</v>
      </c>
      <c r="Y122" s="229">
        <f>X122*K122</f>
        <v>0</v>
      </c>
      <c r="Z122" s="229">
        <v>0</v>
      </c>
      <c r="AA122" s="230">
        <f>Z122*K122</f>
        <v>0</v>
      </c>
      <c r="AR122" s="23" t="s">
        <v>174</v>
      </c>
      <c r="AT122" s="23" t="s">
        <v>170</v>
      </c>
      <c r="AU122" s="23" t="s">
        <v>38</v>
      </c>
      <c r="AY122" s="23" t="s">
        <v>169</v>
      </c>
      <c r="BE122" s="143">
        <f>IF(U122="základní",N122,0)</f>
        <v>0</v>
      </c>
      <c r="BF122" s="143">
        <f>IF(U122="snížená",N122,0)</f>
        <v>0</v>
      </c>
      <c r="BG122" s="143">
        <f>IF(U122="zákl. přenesená",N122,0)</f>
        <v>0</v>
      </c>
      <c r="BH122" s="143">
        <f>IF(U122="sníž. přenesená",N122,0)</f>
        <v>0</v>
      </c>
      <c r="BI122" s="143">
        <f>IF(U122="nulová",N122,0)</f>
        <v>0</v>
      </c>
      <c r="BJ122" s="23" t="s">
        <v>38</v>
      </c>
      <c r="BK122" s="143">
        <f>ROUND(L122*K122,1)</f>
        <v>0</v>
      </c>
      <c r="BL122" s="23" t="s">
        <v>174</v>
      </c>
      <c r="BM122" s="23" t="s">
        <v>720</v>
      </c>
    </row>
    <row r="123" s="11" customFormat="1" ht="16.5" customHeight="1">
      <c r="B123" s="240"/>
      <c r="C123" s="241"/>
      <c r="D123" s="241"/>
      <c r="E123" s="242" t="s">
        <v>22</v>
      </c>
      <c r="F123" s="259" t="s">
        <v>721</v>
      </c>
      <c r="G123" s="260"/>
      <c r="H123" s="260"/>
      <c r="I123" s="260"/>
      <c r="J123" s="241"/>
      <c r="K123" s="244">
        <v>39.923000000000002</v>
      </c>
      <c r="L123" s="241"/>
      <c r="M123" s="241"/>
      <c r="N123" s="241"/>
      <c r="O123" s="241"/>
      <c r="P123" s="241"/>
      <c r="Q123" s="241"/>
      <c r="R123" s="245"/>
      <c r="T123" s="246"/>
      <c r="U123" s="241"/>
      <c r="V123" s="241"/>
      <c r="W123" s="241"/>
      <c r="X123" s="241"/>
      <c r="Y123" s="241"/>
      <c r="Z123" s="241"/>
      <c r="AA123" s="247"/>
      <c r="AT123" s="248" t="s">
        <v>177</v>
      </c>
      <c r="AU123" s="248" t="s">
        <v>38</v>
      </c>
      <c r="AV123" s="11" t="s">
        <v>118</v>
      </c>
      <c r="AW123" s="11" t="s">
        <v>37</v>
      </c>
      <c r="AX123" s="11" t="s">
        <v>38</v>
      </c>
      <c r="AY123" s="248" t="s">
        <v>169</v>
      </c>
    </row>
    <row r="124" s="1" customFormat="1" ht="25.5" customHeight="1">
      <c r="B124" s="47"/>
      <c r="C124" s="220" t="s">
        <v>118</v>
      </c>
      <c r="D124" s="220" t="s">
        <v>170</v>
      </c>
      <c r="E124" s="221" t="s">
        <v>722</v>
      </c>
      <c r="F124" s="222" t="s">
        <v>723</v>
      </c>
      <c r="G124" s="222"/>
      <c r="H124" s="222"/>
      <c r="I124" s="222"/>
      <c r="J124" s="223" t="s">
        <v>724</v>
      </c>
      <c r="K124" s="224">
        <v>24385</v>
      </c>
      <c r="L124" s="225">
        <v>0</v>
      </c>
      <c r="M124" s="226"/>
      <c r="N124" s="227">
        <f>ROUND(L124*K124,1)</f>
        <v>0</v>
      </c>
      <c r="O124" s="227"/>
      <c r="P124" s="227"/>
      <c r="Q124" s="227"/>
      <c r="R124" s="49"/>
      <c r="T124" s="228" t="s">
        <v>22</v>
      </c>
      <c r="U124" s="57" t="s">
        <v>45</v>
      </c>
      <c r="V124" s="48"/>
      <c r="W124" s="229">
        <f>V124*K124</f>
        <v>0</v>
      </c>
      <c r="X124" s="229">
        <v>0</v>
      </c>
      <c r="Y124" s="229">
        <f>X124*K124</f>
        <v>0</v>
      </c>
      <c r="Z124" s="229">
        <v>0</v>
      </c>
      <c r="AA124" s="230">
        <f>Z124*K124</f>
        <v>0</v>
      </c>
      <c r="AR124" s="23" t="s">
        <v>174</v>
      </c>
      <c r="AT124" s="23" t="s">
        <v>170</v>
      </c>
      <c r="AU124" s="23" t="s">
        <v>38</v>
      </c>
      <c r="AY124" s="23" t="s">
        <v>169</v>
      </c>
      <c r="BE124" s="143">
        <f>IF(U124="základní",N124,0)</f>
        <v>0</v>
      </c>
      <c r="BF124" s="143">
        <f>IF(U124="snížená",N124,0)</f>
        <v>0</v>
      </c>
      <c r="BG124" s="143">
        <f>IF(U124="zákl. přenesená",N124,0)</f>
        <v>0</v>
      </c>
      <c r="BH124" s="143">
        <f>IF(U124="sníž. přenesená",N124,0)</f>
        <v>0</v>
      </c>
      <c r="BI124" s="143">
        <f>IF(U124="nulová",N124,0)</f>
        <v>0</v>
      </c>
      <c r="BJ124" s="23" t="s">
        <v>38</v>
      </c>
      <c r="BK124" s="143">
        <f>ROUND(L124*K124,1)</f>
        <v>0</v>
      </c>
      <c r="BL124" s="23" t="s">
        <v>174</v>
      </c>
      <c r="BM124" s="23" t="s">
        <v>725</v>
      </c>
    </row>
    <row r="125" s="11" customFormat="1" ht="16.5" customHeight="1">
      <c r="B125" s="240"/>
      <c r="C125" s="241"/>
      <c r="D125" s="241"/>
      <c r="E125" s="242" t="s">
        <v>22</v>
      </c>
      <c r="F125" s="259" t="s">
        <v>726</v>
      </c>
      <c r="G125" s="260"/>
      <c r="H125" s="260"/>
      <c r="I125" s="260"/>
      <c r="J125" s="241"/>
      <c r="K125" s="244">
        <v>12644</v>
      </c>
      <c r="L125" s="241"/>
      <c r="M125" s="241"/>
      <c r="N125" s="241"/>
      <c r="O125" s="241"/>
      <c r="P125" s="241"/>
      <c r="Q125" s="241"/>
      <c r="R125" s="245"/>
      <c r="T125" s="246"/>
      <c r="U125" s="241"/>
      <c r="V125" s="241"/>
      <c r="W125" s="241"/>
      <c r="X125" s="241"/>
      <c r="Y125" s="241"/>
      <c r="Z125" s="241"/>
      <c r="AA125" s="247"/>
      <c r="AT125" s="248" t="s">
        <v>177</v>
      </c>
      <c r="AU125" s="248" t="s">
        <v>38</v>
      </c>
      <c r="AV125" s="11" t="s">
        <v>118</v>
      </c>
      <c r="AW125" s="11" t="s">
        <v>37</v>
      </c>
      <c r="AX125" s="11" t="s">
        <v>80</v>
      </c>
      <c r="AY125" s="248" t="s">
        <v>169</v>
      </c>
    </row>
    <row r="126" s="11" customFormat="1" ht="16.5" customHeight="1">
      <c r="B126" s="240"/>
      <c r="C126" s="241"/>
      <c r="D126" s="241"/>
      <c r="E126" s="242" t="s">
        <v>22</v>
      </c>
      <c r="F126" s="243" t="s">
        <v>727</v>
      </c>
      <c r="G126" s="241"/>
      <c r="H126" s="241"/>
      <c r="I126" s="241"/>
      <c r="J126" s="241"/>
      <c r="K126" s="244">
        <v>2132</v>
      </c>
      <c r="L126" s="241"/>
      <c r="M126" s="241"/>
      <c r="N126" s="241"/>
      <c r="O126" s="241"/>
      <c r="P126" s="241"/>
      <c r="Q126" s="241"/>
      <c r="R126" s="245"/>
      <c r="T126" s="246"/>
      <c r="U126" s="241"/>
      <c r="V126" s="241"/>
      <c r="W126" s="241"/>
      <c r="X126" s="241"/>
      <c r="Y126" s="241"/>
      <c r="Z126" s="241"/>
      <c r="AA126" s="247"/>
      <c r="AT126" s="248" t="s">
        <v>177</v>
      </c>
      <c r="AU126" s="248" t="s">
        <v>38</v>
      </c>
      <c r="AV126" s="11" t="s">
        <v>118</v>
      </c>
      <c r="AW126" s="11" t="s">
        <v>37</v>
      </c>
      <c r="AX126" s="11" t="s">
        <v>80</v>
      </c>
      <c r="AY126" s="248" t="s">
        <v>169</v>
      </c>
    </row>
    <row r="127" s="11" customFormat="1" ht="16.5" customHeight="1">
      <c r="B127" s="240"/>
      <c r="C127" s="241"/>
      <c r="D127" s="241"/>
      <c r="E127" s="242" t="s">
        <v>22</v>
      </c>
      <c r="F127" s="243" t="s">
        <v>728</v>
      </c>
      <c r="G127" s="241"/>
      <c r="H127" s="241"/>
      <c r="I127" s="241"/>
      <c r="J127" s="241"/>
      <c r="K127" s="244">
        <v>9609</v>
      </c>
      <c r="L127" s="241"/>
      <c r="M127" s="241"/>
      <c r="N127" s="241"/>
      <c r="O127" s="241"/>
      <c r="P127" s="241"/>
      <c r="Q127" s="241"/>
      <c r="R127" s="245"/>
      <c r="T127" s="246"/>
      <c r="U127" s="241"/>
      <c r="V127" s="241"/>
      <c r="W127" s="241"/>
      <c r="X127" s="241"/>
      <c r="Y127" s="241"/>
      <c r="Z127" s="241"/>
      <c r="AA127" s="247"/>
      <c r="AT127" s="248" t="s">
        <v>177</v>
      </c>
      <c r="AU127" s="248" t="s">
        <v>38</v>
      </c>
      <c r="AV127" s="11" t="s">
        <v>118</v>
      </c>
      <c r="AW127" s="11" t="s">
        <v>37</v>
      </c>
      <c r="AX127" s="11" t="s">
        <v>80</v>
      </c>
      <c r="AY127" s="248" t="s">
        <v>169</v>
      </c>
    </row>
    <row r="128" s="12" customFormat="1" ht="16.5" customHeight="1">
      <c r="B128" s="250"/>
      <c r="C128" s="251"/>
      <c r="D128" s="251"/>
      <c r="E128" s="252" t="s">
        <v>22</v>
      </c>
      <c r="F128" s="253" t="s">
        <v>181</v>
      </c>
      <c r="G128" s="251"/>
      <c r="H128" s="251"/>
      <c r="I128" s="251"/>
      <c r="J128" s="251"/>
      <c r="K128" s="254">
        <v>24385</v>
      </c>
      <c r="L128" s="251"/>
      <c r="M128" s="251"/>
      <c r="N128" s="251"/>
      <c r="O128" s="251"/>
      <c r="P128" s="251"/>
      <c r="Q128" s="251"/>
      <c r="R128" s="255"/>
      <c r="T128" s="256"/>
      <c r="U128" s="251"/>
      <c r="V128" s="251"/>
      <c r="W128" s="251"/>
      <c r="X128" s="251"/>
      <c r="Y128" s="251"/>
      <c r="Z128" s="251"/>
      <c r="AA128" s="257"/>
      <c r="AT128" s="258" t="s">
        <v>177</v>
      </c>
      <c r="AU128" s="258" t="s">
        <v>38</v>
      </c>
      <c r="AV128" s="12" t="s">
        <v>174</v>
      </c>
      <c r="AW128" s="12" t="s">
        <v>37</v>
      </c>
      <c r="AX128" s="12" t="s">
        <v>38</v>
      </c>
      <c r="AY128" s="258" t="s">
        <v>169</v>
      </c>
    </row>
    <row r="129" s="1" customFormat="1" ht="25.5" customHeight="1">
      <c r="B129" s="47"/>
      <c r="C129" s="261" t="s">
        <v>187</v>
      </c>
      <c r="D129" s="261" t="s">
        <v>248</v>
      </c>
      <c r="E129" s="262" t="s">
        <v>729</v>
      </c>
      <c r="F129" s="263" t="s">
        <v>730</v>
      </c>
      <c r="G129" s="263"/>
      <c r="H129" s="263"/>
      <c r="I129" s="263"/>
      <c r="J129" s="264" t="s">
        <v>205</v>
      </c>
      <c r="K129" s="265">
        <v>12.644</v>
      </c>
      <c r="L129" s="266">
        <v>0</v>
      </c>
      <c r="M129" s="267"/>
      <c r="N129" s="268">
        <f>ROUND(L129*K129,1)</f>
        <v>0</v>
      </c>
      <c r="O129" s="227"/>
      <c r="P129" s="227"/>
      <c r="Q129" s="227"/>
      <c r="R129" s="49"/>
      <c r="T129" s="228" t="s">
        <v>22</v>
      </c>
      <c r="U129" s="57" t="s">
        <v>45</v>
      </c>
      <c r="V129" s="48"/>
      <c r="W129" s="229">
        <f>V129*K129</f>
        <v>0</v>
      </c>
      <c r="X129" s="229">
        <v>1</v>
      </c>
      <c r="Y129" s="229">
        <f>X129*K129</f>
        <v>12.644</v>
      </c>
      <c r="Z129" s="229">
        <v>0</v>
      </c>
      <c r="AA129" s="230">
        <f>Z129*K129</f>
        <v>0</v>
      </c>
      <c r="AR129" s="23" t="s">
        <v>208</v>
      </c>
      <c r="AT129" s="23" t="s">
        <v>248</v>
      </c>
      <c r="AU129" s="23" t="s">
        <v>38</v>
      </c>
      <c r="AY129" s="23" t="s">
        <v>169</v>
      </c>
      <c r="BE129" s="143">
        <f>IF(U129="základní",N129,0)</f>
        <v>0</v>
      </c>
      <c r="BF129" s="143">
        <f>IF(U129="snížená",N129,0)</f>
        <v>0</v>
      </c>
      <c r="BG129" s="143">
        <f>IF(U129="zákl. přenesená",N129,0)</f>
        <v>0</v>
      </c>
      <c r="BH129" s="143">
        <f>IF(U129="sníž. přenesená",N129,0)</f>
        <v>0</v>
      </c>
      <c r="BI129" s="143">
        <f>IF(U129="nulová",N129,0)</f>
        <v>0</v>
      </c>
      <c r="BJ129" s="23" t="s">
        <v>38</v>
      </c>
      <c r="BK129" s="143">
        <f>ROUND(L129*K129,1)</f>
        <v>0</v>
      </c>
      <c r="BL129" s="23" t="s">
        <v>174</v>
      </c>
      <c r="BM129" s="23" t="s">
        <v>731</v>
      </c>
    </row>
    <row r="130" s="10" customFormat="1" ht="16.5" customHeight="1">
      <c r="B130" s="231"/>
      <c r="C130" s="232"/>
      <c r="D130" s="232"/>
      <c r="E130" s="233" t="s">
        <v>22</v>
      </c>
      <c r="F130" s="234" t="s">
        <v>732</v>
      </c>
      <c r="G130" s="235"/>
      <c r="H130" s="235"/>
      <c r="I130" s="235"/>
      <c r="J130" s="232"/>
      <c r="K130" s="233" t="s">
        <v>22</v>
      </c>
      <c r="L130" s="232"/>
      <c r="M130" s="232"/>
      <c r="N130" s="232"/>
      <c r="O130" s="232"/>
      <c r="P130" s="232"/>
      <c r="Q130" s="232"/>
      <c r="R130" s="236"/>
      <c r="T130" s="237"/>
      <c r="U130" s="232"/>
      <c r="V130" s="232"/>
      <c r="W130" s="232"/>
      <c r="X130" s="232"/>
      <c r="Y130" s="232"/>
      <c r="Z130" s="232"/>
      <c r="AA130" s="238"/>
      <c r="AT130" s="239" t="s">
        <v>177</v>
      </c>
      <c r="AU130" s="239" t="s">
        <v>38</v>
      </c>
      <c r="AV130" s="10" t="s">
        <v>38</v>
      </c>
      <c r="AW130" s="10" t="s">
        <v>37</v>
      </c>
      <c r="AX130" s="10" t="s">
        <v>80</v>
      </c>
      <c r="AY130" s="239" t="s">
        <v>169</v>
      </c>
    </row>
    <row r="131" s="11" customFormat="1" ht="16.5" customHeight="1">
      <c r="B131" s="240"/>
      <c r="C131" s="241"/>
      <c r="D131" s="241"/>
      <c r="E131" s="242" t="s">
        <v>22</v>
      </c>
      <c r="F131" s="243" t="s">
        <v>733</v>
      </c>
      <c r="G131" s="241"/>
      <c r="H131" s="241"/>
      <c r="I131" s="241"/>
      <c r="J131" s="241"/>
      <c r="K131" s="244">
        <v>1.087</v>
      </c>
      <c r="L131" s="241"/>
      <c r="M131" s="241"/>
      <c r="N131" s="241"/>
      <c r="O131" s="241"/>
      <c r="P131" s="241"/>
      <c r="Q131" s="241"/>
      <c r="R131" s="245"/>
      <c r="T131" s="246"/>
      <c r="U131" s="241"/>
      <c r="V131" s="241"/>
      <c r="W131" s="241"/>
      <c r="X131" s="241"/>
      <c r="Y131" s="241"/>
      <c r="Z131" s="241"/>
      <c r="AA131" s="247"/>
      <c r="AT131" s="248" t="s">
        <v>177</v>
      </c>
      <c r="AU131" s="248" t="s">
        <v>38</v>
      </c>
      <c r="AV131" s="11" t="s">
        <v>118</v>
      </c>
      <c r="AW131" s="11" t="s">
        <v>37</v>
      </c>
      <c r="AX131" s="11" t="s">
        <v>80</v>
      </c>
      <c r="AY131" s="248" t="s">
        <v>169</v>
      </c>
    </row>
    <row r="132" s="11" customFormat="1" ht="16.5" customHeight="1">
      <c r="B132" s="240"/>
      <c r="C132" s="241"/>
      <c r="D132" s="241"/>
      <c r="E132" s="242" t="s">
        <v>22</v>
      </c>
      <c r="F132" s="243" t="s">
        <v>734</v>
      </c>
      <c r="G132" s="241"/>
      <c r="H132" s="241"/>
      <c r="I132" s="241"/>
      <c r="J132" s="241"/>
      <c r="K132" s="244">
        <v>3.6240000000000001</v>
      </c>
      <c r="L132" s="241"/>
      <c r="M132" s="241"/>
      <c r="N132" s="241"/>
      <c r="O132" s="241"/>
      <c r="P132" s="241"/>
      <c r="Q132" s="241"/>
      <c r="R132" s="245"/>
      <c r="T132" s="246"/>
      <c r="U132" s="241"/>
      <c r="V132" s="241"/>
      <c r="W132" s="241"/>
      <c r="X132" s="241"/>
      <c r="Y132" s="241"/>
      <c r="Z132" s="241"/>
      <c r="AA132" s="247"/>
      <c r="AT132" s="248" t="s">
        <v>177</v>
      </c>
      <c r="AU132" s="248" t="s">
        <v>38</v>
      </c>
      <c r="AV132" s="11" t="s">
        <v>118</v>
      </c>
      <c r="AW132" s="11" t="s">
        <v>37</v>
      </c>
      <c r="AX132" s="11" t="s">
        <v>80</v>
      </c>
      <c r="AY132" s="248" t="s">
        <v>169</v>
      </c>
    </row>
    <row r="133" s="11" customFormat="1" ht="16.5" customHeight="1">
      <c r="B133" s="240"/>
      <c r="C133" s="241"/>
      <c r="D133" s="241"/>
      <c r="E133" s="242" t="s">
        <v>22</v>
      </c>
      <c r="F133" s="243" t="s">
        <v>735</v>
      </c>
      <c r="G133" s="241"/>
      <c r="H133" s="241"/>
      <c r="I133" s="241"/>
      <c r="J133" s="241"/>
      <c r="K133" s="244">
        <v>0.60399999999999998</v>
      </c>
      <c r="L133" s="241"/>
      <c r="M133" s="241"/>
      <c r="N133" s="241"/>
      <c r="O133" s="241"/>
      <c r="P133" s="241"/>
      <c r="Q133" s="241"/>
      <c r="R133" s="245"/>
      <c r="T133" s="246"/>
      <c r="U133" s="241"/>
      <c r="V133" s="241"/>
      <c r="W133" s="241"/>
      <c r="X133" s="241"/>
      <c r="Y133" s="241"/>
      <c r="Z133" s="241"/>
      <c r="AA133" s="247"/>
      <c r="AT133" s="248" t="s">
        <v>177</v>
      </c>
      <c r="AU133" s="248" t="s">
        <v>38</v>
      </c>
      <c r="AV133" s="11" t="s">
        <v>118</v>
      </c>
      <c r="AW133" s="11" t="s">
        <v>37</v>
      </c>
      <c r="AX133" s="11" t="s">
        <v>80</v>
      </c>
      <c r="AY133" s="248" t="s">
        <v>169</v>
      </c>
    </row>
    <row r="134" s="10" customFormat="1" ht="16.5" customHeight="1">
      <c r="B134" s="231"/>
      <c r="C134" s="232"/>
      <c r="D134" s="232"/>
      <c r="E134" s="233" t="s">
        <v>22</v>
      </c>
      <c r="F134" s="249" t="s">
        <v>736</v>
      </c>
      <c r="G134" s="232"/>
      <c r="H134" s="232"/>
      <c r="I134" s="232"/>
      <c r="J134" s="232"/>
      <c r="K134" s="233" t="s">
        <v>22</v>
      </c>
      <c r="L134" s="232"/>
      <c r="M134" s="232"/>
      <c r="N134" s="232"/>
      <c r="O134" s="232"/>
      <c r="P134" s="232"/>
      <c r="Q134" s="232"/>
      <c r="R134" s="236"/>
      <c r="T134" s="237"/>
      <c r="U134" s="232"/>
      <c r="V134" s="232"/>
      <c r="W134" s="232"/>
      <c r="X134" s="232"/>
      <c r="Y134" s="232"/>
      <c r="Z134" s="232"/>
      <c r="AA134" s="238"/>
      <c r="AT134" s="239" t="s">
        <v>177</v>
      </c>
      <c r="AU134" s="239" t="s">
        <v>38</v>
      </c>
      <c r="AV134" s="10" t="s">
        <v>38</v>
      </c>
      <c r="AW134" s="10" t="s">
        <v>37</v>
      </c>
      <c r="AX134" s="10" t="s">
        <v>80</v>
      </c>
      <c r="AY134" s="239" t="s">
        <v>169</v>
      </c>
    </row>
    <row r="135" s="11" customFormat="1" ht="16.5" customHeight="1">
      <c r="B135" s="240"/>
      <c r="C135" s="241"/>
      <c r="D135" s="241"/>
      <c r="E135" s="242" t="s">
        <v>22</v>
      </c>
      <c r="F135" s="243" t="s">
        <v>737</v>
      </c>
      <c r="G135" s="241"/>
      <c r="H135" s="241"/>
      <c r="I135" s="241"/>
      <c r="J135" s="241"/>
      <c r="K135" s="244">
        <v>7.3289999999999997</v>
      </c>
      <c r="L135" s="241"/>
      <c r="M135" s="241"/>
      <c r="N135" s="241"/>
      <c r="O135" s="241"/>
      <c r="P135" s="241"/>
      <c r="Q135" s="241"/>
      <c r="R135" s="245"/>
      <c r="T135" s="246"/>
      <c r="U135" s="241"/>
      <c r="V135" s="241"/>
      <c r="W135" s="241"/>
      <c r="X135" s="241"/>
      <c r="Y135" s="241"/>
      <c r="Z135" s="241"/>
      <c r="AA135" s="247"/>
      <c r="AT135" s="248" t="s">
        <v>177</v>
      </c>
      <c r="AU135" s="248" t="s">
        <v>38</v>
      </c>
      <c r="AV135" s="11" t="s">
        <v>118</v>
      </c>
      <c r="AW135" s="11" t="s">
        <v>37</v>
      </c>
      <c r="AX135" s="11" t="s">
        <v>80</v>
      </c>
      <c r="AY135" s="248" t="s">
        <v>169</v>
      </c>
    </row>
    <row r="136" s="12" customFormat="1" ht="16.5" customHeight="1">
      <c r="B136" s="250"/>
      <c r="C136" s="251"/>
      <c r="D136" s="251"/>
      <c r="E136" s="252" t="s">
        <v>22</v>
      </c>
      <c r="F136" s="253" t="s">
        <v>181</v>
      </c>
      <c r="G136" s="251"/>
      <c r="H136" s="251"/>
      <c r="I136" s="251"/>
      <c r="J136" s="251"/>
      <c r="K136" s="254">
        <v>12.644</v>
      </c>
      <c r="L136" s="251"/>
      <c r="M136" s="251"/>
      <c r="N136" s="251"/>
      <c r="O136" s="251"/>
      <c r="P136" s="251"/>
      <c r="Q136" s="251"/>
      <c r="R136" s="255"/>
      <c r="T136" s="256"/>
      <c r="U136" s="251"/>
      <c r="V136" s="251"/>
      <c r="W136" s="251"/>
      <c r="X136" s="251"/>
      <c r="Y136" s="251"/>
      <c r="Z136" s="251"/>
      <c r="AA136" s="257"/>
      <c r="AT136" s="258" t="s">
        <v>177</v>
      </c>
      <c r="AU136" s="258" t="s">
        <v>38</v>
      </c>
      <c r="AV136" s="12" t="s">
        <v>174</v>
      </c>
      <c r="AW136" s="12" t="s">
        <v>37</v>
      </c>
      <c r="AX136" s="12" t="s">
        <v>38</v>
      </c>
      <c r="AY136" s="258" t="s">
        <v>169</v>
      </c>
    </row>
    <row r="137" s="1" customFormat="1" ht="16.5" customHeight="1">
      <c r="B137" s="47"/>
      <c r="C137" s="261" t="s">
        <v>174</v>
      </c>
      <c r="D137" s="261" t="s">
        <v>248</v>
      </c>
      <c r="E137" s="262" t="s">
        <v>738</v>
      </c>
      <c r="F137" s="263" t="s">
        <v>739</v>
      </c>
      <c r="G137" s="263"/>
      <c r="H137" s="263"/>
      <c r="I137" s="263"/>
      <c r="J137" s="264" t="s">
        <v>205</v>
      </c>
      <c r="K137" s="265">
        <v>2.1320000000000001</v>
      </c>
      <c r="L137" s="266">
        <v>0</v>
      </c>
      <c r="M137" s="267"/>
      <c r="N137" s="268">
        <f>ROUND(L137*K137,1)</f>
        <v>0</v>
      </c>
      <c r="O137" s="227"/>
      <c r="P137" s="227"/>
      <c r="Q137" s="227"/>
      <c r="R137" s="49"/>
      <c r="T137" s="228" t="s">
        <v>22</v>
      </c>
      <c r="U137" s="57" t="s">
        <v>45</v>
      </c>
      <c r="V137" s="48"/>
      <c r="W137" s="229">
        <f>V137*K137</f>
        <v>0</v>
      </c>
      <c r="X137" s="229">
        <v>1</v>
      </c>
      <c r="Y137" s="229">
        <f>X137*K137</f>
        <v>2.1320000000000001</v>
      </c>
      <c r="Z137" s="229">
        <v>0</v>
      </c>
      <c r="AA137" s="230">
        <f>Z137*K137</f>
        <v>0</v>
      </c>
      <c r="AR137" s="23" t="s">
        <v>208</v>
      </c>
      <c r="AT137" s="23" t="s">
        <v>248</v>
      </c>
      <c r="AU137" s="23" t="s">
        <v>38</v>
      </c>
      <c r="AY137" s="23" t="s">
        <v>169</v>
      </c>
      <c r="BE137" s="143">
        <f>IF(U137="základní",N137,0)</f>
        <v>0</v>
      </c>
      <c r="BF137" s="143">
        <f>IF(U137="snížená",N137,0)</f>
        <v>0</v>
      </c>
      <c r="BG137" s="143">
        <f>IF(U137="zákl. přenesená",N137,0)</f>
        <v>0</v>
      </c>
      <c r="BH137" s="143">
        <f>IF(U137="sníž. přenesená",N137,0)</f>
        <v>0</v>
      </c>
      <c r="BI137" s="143">
        <f>IF(U137="nulová",N137,0)</f>
        <v>0</v>
      </c>
      <c r="BJ137" s="23" t="s">
        <v>38</v>
      </c>
      <c r="BK137" s="143">
        <f>ROUND(L137*K137,1)</f>
        <v>0</v>
      </c>
      <c r="BL137" s="23" t="s">
        <v>174</v>
      </c>
      <c r="BM137" s="23" t="s">
        <v>740</v>
      </c>
    </row>
    <row r="138" s="10" customFormat="1" ht="16.5" customHeight="1">
      <c r="B138" s="231"/>
      <c r="C138" s="232"/>
      <c r="D138" s="232"/>
      <c r="E138" s="233" t="s">
        <v>22</v>
      </c>
      <c r="F138" s="234" t="s">
        <v>741</v>
      </c>
      <c r="G138" s="235"/>
      <c r="H138" s="235"/>
      <c r="I138" s="235"/>
      <c r="J138" s="232"/>
      <c r="K138" s="233" t="s">
        <v>22</v>
      </c>
      <c r="L138" s="232"/>
      <c r="M138" s="232"/>
      <c r="N138" s="232"/>
      <c r="O138" s="232"/>
      <c r="P138" s="232"/>
      <c r="Q138" s="232"/>
      <c r="R138" s="236"/>
      <c r="T138" s="237"/>
      <c r="U138" s="232"/>
      <c r="V138" s="232"/>
      <c r="W138" s="232"/>
      <c r="X138" s="232"/>
      <c r="Y138" s="232"/>
      <c r="Z138" s="232"/>
      <c r="AA138" s="238"/>
      <c r="AT138" s="239" t="s">
        <v>177</v>
      </c>
      <c r="AU138" s="239" t="s">
        <v>38</v>
      </c>
      <c r="AV138" s="10" t="s">
        <v>38</v>
      </c>
      <c r="AW138" s="10" t="s">
        <v>37</v>
      </c>
      <c r="AX138" s="10" t="s">
        <v>80</v>
      </c>
      <c r="AY138" s="239" t="s">
        <v>169</v>
      </c>
    </row>
    <row r="139" s="11" customFormat="1" ht="16.5" customHeight="1">
      <c r="B139" s="240"/>
      <c r="C139" s="241"/>
      <c r="D139" s="241"/>
      <c r="E139" s="242" t="s">
        <v>22</v>
      </c>
      <c r="F139" s="243" t="s">
        <v>742</v>
      </c>
      <c r="G139" s="241"/>
      <c r="H139" s="241"/>
      <c r="I139" s="241"/>
      <c r="J139" s="241"/>
      <c r="K139" s="244">
        <v>1.4079999999999999</v>
      </c>
      <c r="L139" s="241"/>
      <c r="M139" s="241"/>
      <c r="N139" s="241"/>
      <c r="O139" s="241"/>
      <c r="P139" s="241"/>
      <c r="Q139" s="241"/>
      <c r="R139" s="245"/>
      <c r="T139" s="246"/>
      <c r="U139" s="241"/>
      <c r="V139" s="241"/>
      <c r="W139" s="241"/>
      <c r="X139" s="241"/>
      <c r="Y139" s="241"/>
      <c r="Z139" s="241"/>
      <c r="AA139" s="247"/>
      <c r="AT139" s="248" t="s">
        <v>177</v>
      </c>
      <c r="AU139" s="248" t="s">
        <v>38</v>
      </c>
      <c r="AV139" s="11" t="s">
        <v>118</v>
      </c>
      <c r="AW139" s="11" t="s">
        <v>37</v>
      </c>
      <c r="AX139" s="11" t="s">
        <v>80</v>
      </c>
      <c r="AY139" s="248" t="s">
        <v>169</v>
      </c>
    </row>
    <row r="140" s="11" customFormat="1" ht="16.5" customHeight="1">
      <c r="B140" s="240"/>
      <c r="C140" s="241"/>
      <c r="D140" s="241"/>
      <c r="E140" s="242" t="s">
        <v>22</v>
      </c>
      <c r="F140" s="243" t="s">
        <v>743</v>
      </c>
      <c r="G140" s="241"/>
      <c r="H140" s="241"/>
      <c r="I140" s="241"/>
      <c r="J140" s="241"/>
      <c r="K140" s="244">
        <v>0.44</v>
      </c>
      <c r="L140" s="241"/>
      <c r="M140" s="241"/>
      <c r="N140" s="241"/>
      <c r="O140" s="241"/>
      <c r="P140" s="241"/>
      <c r="Q140" s="241"/>
      <c r="R140" s="245"/>
      <c r="T140" s="246"/>
      <c r="U140" s="241"/>
      <c r="V140" s="241"/>
      <c r="W140" s="241"/>
      <c r="X140" s="241"/>
      <c r="Y140" s="241"/>
      <c r="Z140" s="241"/>
      <c r="AA140" s="247"/>
      <c r="AT140" s="248" t="s">
        <v>177</v>
      </c>
      <c r="AU140" s="248" t="s">
        <v>38</v>
      </c>
      <c r="AV140" s="11" t="s">
        <v>118</v>
      </c>
      <c r="AW140" s="11" t="s">
        <v>37</v>
      </c>
      <c r="AX140" s="11" t="s">
        <v>80</v>
      </c>
      <c r="AY140" s="248" t="s">
        <v>169</v>
      </c>
    </row>
    <row r="141" s="11" customFormat="1" ht="16.5" customHeight="1">
      <c r="B141" s="240"/>
      <c r="C141" s="241"/>
      <c r="D141" s="241"/>
      <c r="E141" s="242" t="s">
        <v>22</v>
      </c>
      <c r="F141" s="243" t="s">
        <v>744</v>
      </c>
      <c r="G141" s="241"/>
      <c r="H141" s="241"/>
      <c r="I141" s="241"/>
      <c r="J141" s="241"/>
      <c r="K141" s="244">
        <v>0.28399999999999997</v>
      </c>
      <c r="L141" s="241"/>
      <c r="M141" s="241"/>
      <c r="N141" s="241"/>
      <c r="O141" s="241"/>
      <c r="P141" s="241"/>
      <c r="Q141" s="241"/>
      <c r="R141" s="245"/>
      <c r="T141" s="246"/>
      <c r="U141" s="241"/>
      <c r="V141" s="241"/>
      <c r="W141" s="241"/>
      <c r="X141" s="241"/>
      <c r="Y141" s="241"/>
      <c r="Z141" s="241"/>
      <c r="AA141" s="247"/>
      <c r="AT141" s="248" t="s">
        <v>177</v>
      </c>
      <c r="AU141" s="248" t="s">
        <v>38</v>
      </c>
      <c r="AV141" s="11" t="s">
        <v>118</v>
      </c>
      <c r="AW141" s="11" t="s">
        <v>37</v>
      </c>
      <c r="AX141" s="11" t="s">
        <v>80</v>
      </c>
      <c r="AY141" s="248" t="s">
        <v>169</v>
      </c>
    </row>
    <row r="142" s="12" customFormat="1" ht="16.5" customHeight="1">
      <c r="B142" s="250"/>
      <c r="C142" s="251"/>
      <c r="D142" s="251"/>
      <c r="E142" s="252" t="s">
        <v>22</v>
      </c>
      <c r="F142" s="253" t="s">
        <v>181</v>
      </c>
      <c r="G142" s="251"/>
      <c r="H142" s="251"/>
      <c r="I142" s="251"/>
      <c r="J142" s="251"/>
      <c r="K142" s="254">
        <v>2.1320000000000001</v>
      </c>
      <c r="L142" s="251"/>
      <c r="M142" s="251"/>
      <c r="N142" s="251"/>
      <c r="O142" s="251"/>
      <c r="P142" s="251"/>
      <c r="Q142" s="251"/>
      <c r="R142" s="255"/>
      <c r="T142" s="256"/>
      <c r="U142" s="251"/>
      <c r="V142" s="251"/>
      <c r="W142" s="251"/>
      <c r="X142" s="251"/>
      <c r="Y142" s="251"/>
      <c r="Z142" s="251"/>
      <c r="AA142" s="257"/>
      <c r="AT142" s="258" t="s">
        <v>177</v>
      </c>
      <c r="AU142" s="258" t="s">
        <v>38</v>
      </c>
      <c r="AV142" s="12" t="s">
        <v>174</v>
      </c>
      <c r="AW142" s="12" t="s">
        <v>37</v>
      </c>
      <c r="AX142" s="12" t="s">
        <v>38</v>
      </c>
      <c r="AY142" s="258" t="s">
        <v>169</v>
      </c>
    </row>
    <row r="143" s="1" customFormat="1" ht="25.5" customHeight="1">
      <c r="B143" s="47"/>
      <c r="C143" s="261" t="s">
        <v>194</v>
      </c>
      <c r="D143" s="261" t="s">
        <v>248</v>
      </c>
      <c r="E143" s="262" t="s">
        <v>745</v>
      </c>
      <c r="F143" s="263" t="s">
        <v>746</v>
      </c>
      <c r="G143" s="263"/>
      <c r="H143" s="263"/>
      <c r="I143" s="263"/>
      <c r="J143" s="264" t="s">
        <v>205</v>
      </c>
      <c r="K143" s="265">
        <v>9.609</v>
      </c>
      <c r="L143" s="266">
        <v>0</v>
      </c>
      <c r="M143" s="267"/>
      <c r="N143" s="268">
        <f>ROUND(L143*K143,1)</f>
        <v>0</v>
      </c>
      <c r="O143" s="227"/>
      <c r="P143" s="227"/>
      <c r="Q143" s="227"/>
      <c r="R143" s="49"/>
      <c r="T143" s="228" t="s">
        <v>22</v>
      </c>
      <c r="U143" s="57" t="s">
        <v>45</v>
      </c>
      <c r="V143" s="48"/>
      <c r="W143" s="229">
        <f>V143*K143</f>
        <v>0</v>
      </c>
      <c r="X143" s="229">
        <v>1</v>
      </c>
      <c r="Y143" s="229">
        <f>X143*K143</f>
        <v>9.609</v>
      </c>
      <c r="Z143" s="229">
        <v>0</v>
      </c>
      <c r="AA143" s="230">
        <f>Z143*K143</f>
        <v>0</v>
      </c>
      <c r="AR143" s="23" t="s">
        <v>208</v>
      </c>
      <c r="AT143" s="23" t="s">
        <v>248</v>
      </c>
      <c r="AU143" s="23" t="s">
        <v>38</v>
      </c>
      <c r="AY143" s="23" t="s">
        <v>169</v>
      </c>
      <c r="BE143" s="143">
        <f>IF(U143="základní",N143,0)</f>
        <v>0</v>
      </c>
      <c r="BF143" s="143">
        <f>IF(U143="snížená",N143,0)</f>
        <v>0</v>
      </c>
      <c r="BG143" s="143">
        <f>IF(U143="zákl. přenesená",N143,0)</f>
        <v>0</v>
      </c>
      <c r="BH143" s="143">
        <f>IF(U143="sníž. přenesená",N143,0)</f>
        <v>0</v>
      </c>
      <c r="BI143" s="143">
        <f>IF(U143="nulová",N143,0)</f>
        <v>0</v>
      </c>
      <c r="BJ143" s="23" t="s">
        <v>38</v>
      </c>
      <c r="BK143" s="143">
        <f>ROUND(L143*K143,1)</f>
        <v>0</v>
      </c>
      <c r="BL143" s="23" t="s">
        <v>174</v>
      </c>
      <c r="BM143" s="23" t="s">
        <v>747</v>
      </c>
    </row>
    <row r="144" s="10" customFormat="1" ht="16.5" customHeight="1">
      <c r="B144" s="231"/>
      <c r="C144" s="232"/>
      <c r="D144" s="232"/>
      <c r="E144" s="233" t="s">
        <v>22</v>
      </c>
      <c r="F144" s="234" t="s">
        <v>748</v>
      </c>
      <c r="G144" s="235"/>
      <c r="H144" s="235"/>
      <c r="I144" s="235"/>
      <c r="J144" s="232"/>
      <c r="K144" s="233" t="s">
        <v>22</v>
      </c>
      <c r="L144" s="232"/>
      <c r="M144" s="232"/>
      <c r="N144" s="232"/>
      <c r="O144" s="232"/>
      <c r="P144" s="232"/>
      <c r="Q144" s="232"/>
      <c r="R144" s="236"/>
      <c r="T144" s="237"/>
      <c r="U144" s="232"/>
      <c r="V144" s="232"/>
      <c r="W144" s="232"/>
      <c r="X144" s="232"/>
      <c r="Y144" s="232"/>
      <c r="Z144" s="232"/>
      <c r="AA144" s="238"/>
      <c r="AT144" s="239" t="s">
        <v>177</v>
      </c>
      <c r="AU144" s="239" t="s">
        <v>38</v>
      </c>
      <c r="AV144" s="10" t="s">
        <v>38</v>
      </c>
      <c r="AW144" s="10" t="s">
        <v>37</v>
      </c>
      <c r="AX144" s="10" t="s">
        <v>80</v>
      </c>
      <c r="AY144" s="239" t="s">
        <v>169</v>
      </c>
    </row>
    <row r="145" s="10" customFormat="1" ht="16.5" customHeight="1">
      <c r="B145" s="231"/>
      <c r="C145" s="232"/>
      <c r="D145" s="232"/>
      <c r="E145" s="233" t="s">
        <v>22</v>
      </c>
      <c r="F145" s="249" t="s">
        <v>749</v>
      </c>
      <c r="G145" s="232"/>
      <c r="H145" s="232"/>
      <c r="I145" s="232"/>
      <c r="J145" s="232"/>
      <c r="K145" s="233" t="s">
        <v>22</v>
      </c>
      <c r="L145" s="232"/>
      <c r="M145" s="232"/>
      <c r="N145" s="232"/>
      <c r="O145" s="232"/>
      <c r="P145" s="232"/>
      <c r="Q145" s="232"/>
      <c r="R145" s="236"/>
      <c r="T145" s="237"/>
      <c r="U145" s="232"/>
      <c r="V145" s="232"/>
      <c r="W145" s="232"/>
      <c r="X145" s="232"/>
      <c r="Y145" s="232"/>
      <c r="Z145" s="232"/>
      <c r="AA145" s="238"/>
      <c r="AT145" s="239" t="s">
        <v>177</v>
      </c>
      <c r="AU145" s="239" t="s">
        <v>38</v>
      </c>
      <c r="AV145" s="10" t="s">
        <v>38</v>
      </c>
      <c r="AW145" s="10" t="s">
        <v>37</v>
      </c>
      <c r="AX145" s="10" t="s">
        <v>80</v>
      </c>
      <c r="AY145" s="239" t="s">
        <v>169</v>
      </c>
    </row>
    <row r="146" s="11" customFormat="1" ht="16.5" customHeight="1">
      <c r="B146" s="240"/>
      <c r="C146" s="241"/>
      <c r="D146" s="241"/>
      <c r="E146" s="242" t="s">
        <v>22</v>
      </c>
      <c r="F146" s="243" t="s">
        <v>750</v>
      </c>
      <c r="G146" s="241"/>
      <c r="H146" s="241"/>
      <c r="I146" s="241"/>
      <c r="J146" s="241"/>
      <c r="K146" s="244">
        <v>2.6629999999999998</v>
      </c>
      <c r="L146" s="241"/>
      <c r="M146" s="241"/>
      <c r="N146" s="241"/>
      <c r="O146" s="241"/>
      <c r="P146" s="241"/>
      <c r="Q146" s="241"/>
      <c r="R146" s="245"/>
      <c r="T146" s="246"/>
      <c r="U146" s="241"/>
      <c r="V146" s="241"/>
      <c r="W146" s="241"/>
      <c r="X146" s="241"/>
      <c r="Y146" s="241"/>
      <c r="Z146" s="241"/>
      <c r="AA146" s="247"/>
      <c r="AT146" s="248" t="s">
        <v>177</v>
      </c>
      <c r="AU146" s="248" t="s">
        <v>38</v>
      </c>
      <c r="AV146" s="11" t="s">
        <v>118</v>
      </c>
      <c r="AW146" s="11" t="s">
        <v>37</v>
      </c>
      <c r="AX146" s="11" t="s">
        <v>80</v>
      </c>
      <c r="AY146" s="248" t="s">
        <v>169</v>
      </c>
    </row>
    <row r="147" s="11" customFormat="1" ht="16.5" customHeight="1">
      <c r="B147" s="240"/>
      <c r="C147" s="241"/>
      <c r="D147" s="241"/>
      <c r="E147" s="242" t="s">
        <v>22</v>
      </c>
      <c r="F147" s="243" t="s">
        <v>750</v>
      </c>
      <c r="G147" s="241"/>
      <c r="H147" s="241"/>
      <c r="I147" s="241"/>
      <c r="J147" s="241"/>
      <c r="K147" s="244">
        <v>2.6629999999999998</v>
      </c>
      <c r="L147" s="241"/>
      <c r="M147" s="241"/>
      <c r="N147" s="241"/>
      <c r="O147" s="241"/>
      <c r="P147" s="241"/>
      <c r="Q147" s="241"/>
      <c r="R147" s="245"/>
      <c r="T147" s="246"/>
      <c r="U147" s="241"/>
      <c r="V147" s="241"/>
      <c r="W147" s="241"/>
      <c r="X147" s="241"/>
      <c r="Y147" s="241"/>
      <c r="Z147" s="241"/>
      <c r="AA147" s="247"/>
      <c r="AT147" s="248" t="s">
        <v>177</v>
      </c>
      <c r="AU147" s="248" t="s">
        <v>38</v>
      </c>
      <c r="AV147" s="11" t="s">
        <v>118</v>
      </c>
      <c r="AW147" s="11" t="s">
        <v>37</v>
      </c>
      <c r="AX147" s="11" t="s">
        <v>80</v>
      </c>
      <c r="AY147" s="248" t="s">
        <v>169</v>
      </c>
    </row>
    <row r="148" s="10" customFormat="1" ht="16.5" customHeight="1">
      <c r="B148" s="231"/>
      <c r="C148" s="232"/>
      <c r="D148" s="232"/>
      <c r="E148" s="233" t="s">
        <v>22</v>
      </c>
      <c r="F148" s="249" t="s">
        <v>751</v>
      </c>
      <c r="G148" s="232"/>
      <c r="H148" s="232"/>
      <c r="I148" s="232"/>
      <c r="J148" s="232"/>
      <c r="K148" s="233" t="s">
        <v>22</v>
      </c>
      <c r="L148" s="232"/>
      <c r="M148" s="232"/>
      <c r="N148" s="232"/>
      <c r="O148" s="232"/>
      <c r="P148" s="232"/>
      <c r="Q148" s="232"/>
      <c r="R148" s="236"/>
      <c r="T148" s="237"/>
      <c r="U148" s="232"/>
      <c r="V148" s="232"/>
      <c r="W148" s="232"/>
      <c r="X148" s="232"/>
      <c r="Y148" s="232"/>
      <c r="Z148" s="232"/>
      <c r="AA148" s="238"/>
      <c r="AT148" s="239" t="s">
        <v>177</v>
      </c>
      <c r="AU148" s="239" t="s">
        <v>38</v>
      </c>
      <c r="AV148" s="10" t="s">
        <v>38</v>
      </c>
      <c r="AW148" s="10" t="s">
        <v>37</v>
      </c>
      <c r="AX148" s="10" t="s">
        <v>80</v>
      </c>
      <c r="AY148" s="239" t="s">
        <v>169</v>
      </c>
    </row>
    <row r="149" s="11" customFormat="1" ht="16.5" customHeight="1">
      <c r="B149" s="240"/>
      <c r="C149" s="241"/>
      <c r="D149" s="241"/>
      <c r="E149" s="242" t="s">
        <v>22</v>
      </c>
      <c r="F149" s="243" t="s">
        <v>752</v>
      </c>
      <c r="G149" s="241"/>
      <c r="H149" s="241"/>
      <c r="I149" s="241"/>
      <c r="J149" s="241"/>
      <c r="K149" s="244">
        <v>0.16500000000000001</v>
      </c>
      <c r="L149" s="241"/>
      <c r="M149" s="241"/>
      <c r="N149" s="241"/>
      <c r="O149" s="241"/>
      <c r="P149" s="241"/>
      <c r="Q149" s="241"/>
      <c r="R149" s="245"/>
      <c r="T149" s="246"/>
      <c r="U149" s="241"/>
      <c r="V149" s="241"/>
      <c r="W149" s="241"/>
      <c r="X149" s="241"/>
      <c r="Y149" s="241"/>
      <c r="Z149" s="241"/>
      <c r="AA149" s="247"/>
      <c r="AT149" s="248" t="s">
        <v>177</v>
      </c>
      <c r="AU149" s="248" t="s">
        <v>38</v>
      </c>
      <c r="AV149" s="11" t="s">
        <v>118</v>
      </c>
      <c r="AW149" s="11" t="s">
        <v>37</v>
      </c>
      <c r="AX149" s="11" t="s">
        <v>80</v>
      </c>
      <c r="AY149" s="248" t="s">
        <v>169</v>
      </c>
    </row>
    <row r="150" s="10" customFormat="1" ht="16.5" customHeight="1">
      <c r="B150" s="231"/>
      <c r="C150" s="232"/>
      <c r="D150" s="232"/>
      <c r="E150" s="233" t="s">
        <v>22</v>
      </c>
      <c r="F150" s="249" t="s">
        <v>751</v>
      </c>
      <c r="G150" s="232"/>
      <c r="H150" s="232"/>
      <c r="I150" s="232"/>
      <c r="J150" s="232"/>
      <c r="K150" s="233" t="s">
        <v>22</v>
      </c>
      <c r="L150" s="232"/>
      <c r="M150" s="232"/>
      <c r="N150" s="232"/>
      <c r="O150" s="232"/>
      <c r="P150" s="232"/>
      <c r="Q150" s="232"/>
      <c r="R150" s="236"/>
      <c r="T150" s="237"/>
      <c r="U150" s="232"/>
      <c r="V150" s="232"/>
      <c r="W150" s="232"/>
      <c r="X150" s="232"/>
      <c r="Y150" s="232"/>
      <c r="Z150" s="232"/>
      <c r="AA150" s="238"/>
      <c r="AT150" s="239" t="s">
        <v>177</v>
      </c>
      <c r="AU150" s="239" t="s">
        <v>38</v>
      </c>
      <c r="AV150" s="10" t="s">
        <v>38</v>
      </c>
      <c r="AW150" s="10" t="s">
        <v>37</v>
      </c>
      <c r="AX150" s="10" t="s">
        <v>80</v>
      </c>
      <c r="AY150" s="239" t="s">
        <v>169</v>
      </c>
    </row>
    <row r="151" s="11" customFormat="1" ht="16.5" customHeight="1">
      <c r="B151" s="240"/>
      <c r="C151" s="241"/>
      <c r="D151" s="241"/>
      <c r="E151" s="242" t="s">
        <v>22</v>
      </c>
      <c r="F151" s="243" t="s">
        <v>752</v>
      </c>
      <c r="G151" s="241"/>
      <c r="H151" s="241"/>
      <c r="I151" s="241"/>
      <c r="J151" s="241"/>
      <c r="K151" s="244">
        <v>0.16500000000000001</v>
      </c>
      <c r="L151" s="241"/>
      <c r="M151" s="241"/>
      <c r="N151" s="241"/>
      <c r="O151" s="241"/>
      <c r="P151" s="241"/>
      <c r="Q151" s="241"/>
      <c r="R151" s="245"/>
      <c r="T151" s="246"/>
      <c r="U151" s="241"/>
      <c r="V151" s="241"/>
      <c r="W151" s="241"/>
      <c r="X151" s="241"/>
      <c r="Y151" s="241"/>
      <c r="Z151" s="241"/>
      <c r="AA151" s="247"/>
      <c r="AT151" s="248" t="s">
        <v>177</v>
      </c>
      <c r="AU151" s="248" t="s">
        <v>38</v>
      </c>
      <c r="AV151" s="11" t="s">
        <v>118</v>
      </c>
      <c r="AW151" s="11" t="s">
        <v>37</v>
      </c>
      <c r="AX151" s="11" t="s">
        <v>80</v>
      </c>
      <c r="AY151" s="248" t="s">
        <v>169</v>
      </c>
    </row>
    <row r="152" s="10" customFormat="1" ht="16.5" customHeight="1">
      <c r="B152" s="231"/>
      <c r="C152" s="232"/>
      <c r="D152" s="232"/>
      <c r="E152" s="233" t="s">
        <v>22</v>
      </c>
      <c r="F152" s="249" t="s">
        <v>753</v>
      </c>
      <c r="G152" s="232"/>
      <c r="H152" s="232"/>
      <c r="I152" s="232"/>
      <c r="J152" s="232"/>
      <c r="K152" s="233" t="s">
        <v>22</v>
      </c>
      <c r="L152" s="232"/>
      <c r="M152" s="232"/>
      <c r="N152" s="232"/>
      <c r="O152" s="232"/>
      <c r="P152" s="232"/>
      <c r="Q152" s="232"/>
      <c r="R152" s="236"/>
      <c r="T152" s="237"/>
      <c r="U152" s="232"/>
      <c r="V152" s="232"/>
      <c r="W152" s="232"/>
      <c r="X152" s="232"/>
      <c r="Y152" s="232"/>
      <c r="Z152" s="232"/>
      <c r="AA152" s="238"/>
      <c r="AT152" s="239" t="s">
        <v>177</v>
      </c>
      <c r="AU152" s="239" t="s">
        <v>38</v>
      </c>
      <c r="AV152" s="10" t="s">
        <v>38</v>
      </c>
      <c r="AW152" s="10" t="s">
        <v>37</v>
      </c>
      <c r="AX152" s="10" t="s">
        <v>80</v>
      </c>
      <c r="AY152" s="239" t="s">
        <v>169</v>
      </c>
    </row>
    <row r="153" s="11" customFormat="1" ht="16.5" customHeight="1">
      <c r="B153" s="240"/>
      <c r="C153" s="241"/>
      <c r="D153" s="241"/>
      <c r="E153" s="242" t="s">
        <v>22</v>
      </c>
      <c r="F153" s="243" t="s">
        <v>754</v>
      </c>
      <c r="G153" s="241"/>
      <c r="H153" s="241"/>
      <c r="I153" s="241"/>
      <c r="J153" s="241"/>
      <c r="K153" s="244">
        <v>1.3759999999999999</v>
      </c>
      <c r="L153" s="241"/>
      <c r="M153" s="241"/>
      <c r="N153" s="241"/>
      <c r="O153" s="241"/>
      <c r="P153" s="241"/>
      <c r="Q153" s="241"/>
      <c r="R153" s="245"/>
      <c r="T153" s="246"/>
      <c r="U153" s="241"/>
      <c r="V153" s="241"/>
      <c r="W153" s="241"/>
      <c r="X153" s="241"/>
      <c r="Y153" s="241"/>
      <c r="Z153" s="241"/>
      <c r="AA153" s="247"/>
      <c r="AT153" s="248" t="s">
        <v>177</v>
      </c>
      <c r="AU153" s="248" t="s">
        <v>38</v>
      </c>
      <c r="AV153" s="11" t="s">
        <v>118</v>
      </c>
      <c r="AW153" s="11" t="s">
        <v>37</v>
      </c>
      <c r="AX153" s="11" t="s">
        <v>80</v>
      </c>
      <c r="AY153" s="248" t="s">
        <v>169</v>
      </c>
    </row>
    <row r="154" s="11" customFormat="1" ht="16.5" customHeight="1">
      <c r="B154" s="240"/>
      <c r="C154" s="241"/>
      <c r="D154" s="241"/>
      <c r="E154" s="242" t="s">
        <v>22</v>
      </c>
      <c r="F154" s="243" t="s">
        <v>755</v>
      </c>
      <c r="G154" s="241"/>
      <c r="H154" s="241"/>
      <c r="I154" s="241"/>
      <c r="J154" s="241"/>
      <c r="K154" s="244">
        <v>0.14599999999999999</v>
      </c>
      <c r="L154" s="241"/>
      <c r="M154" s="241"/>
      <c r="N154" s="241"/>
      <c r="O154" s="241"/>
      <c r="P154" s="241"/>
      <c r="Q154" s="241"/>
      <c r="R154" s="245"/>
      <c r="T154" s="246"/>
      <c r="U154" s="241"/>
      <c r="V154" s="241"/>
      <c r="W154" s="241"/>
      <c r="X154" s="241"/>
      <c r="Y154" s="241"/>
      <c r="Z154" s="241"/>
      <c r="AA154" s="247"/>
      <c r="AT154" s="248" t="s">
        <v>177</v>
      </c>
      <c r="AU154" s="248" t="s">
        <v>38</v>
      </c>
      <c r="AV154" s="11" t="s">
        <v>118</v>
      </c>
      <c r="AW154" s="11" t="s">
        <v>37</v>
      </c>
      <c r="AX154" s="11" t="s">
        <v>80</v>
      </c>
      <c r="AY154" s="248" t="s">
        <v>169</v>
      </c>
    </row>
    <row r="155" s="11" customFormat="1" ht="16.5" customHeight="1">
      <c r="B155" s="240"/>
      <c r="C155" s="241"/>
      <c r="D155" s="241"/>
      <c r="E155" s="242" t="s">
        <v>22</v>
      </c>
      <c r="F155" s="243" t="s">
        <v>756</v>
      </c>
      <c r="G155" s="241"/>
      <c r="H155" s="241"/>
      <c r="I155" s="241"/>
      <c r="J155" s="241"/>
      <c r="K155" s="244">
        <v>0.23599999999999999</v>
      </c>
      <c r="L155" s="241"/>
      <c r="M155" s="241"/>
      <c r="N155" s="241"/>
      <c r="O155" s="241"/>
      <c r="P155" s="241"/>
      <c r="Q155" s="241"/>
      <c r="R155" s="245"/>
      <c r="T155" s="246"/>
      <c r="U155" s="241"/>
      <c r="V155" s="241"/>
      <c r="W155" s="241"/>
      <c r="X155" s="241"/>
      <c r="Y155" s="241"/>
      <c r="Z155" s="241"/>
      <c r="AA155" s="247"/>
      <c r="AT155" s="248" t="s">
        <v>177</v>
      </c>
      <c r="AU155" s="248" t="s">
        <v>38</v>
      </c>
      <c r="AV155" s="11" t="s">
        <v>118</v>
      </c>
      <c r="AW155" s="11" t="s">
        <v>37</v>
      </c>
      <c r="AX155" s="11" t="s">
        <v>80</v>
      </c>
      <c r="AY155" s="248" t="s">
        <v>169</v>
      </c>
    </row>
    <row r="156" s="10" customFormat="1" ht="16.5" customHeight="1">
      <c r="B156" s="231"/>
      <c r="C156" s="232"/>
      <c r="D156" s="232"/>
      <c r="E156" s="233" t="s">
        <v>22</v>
      </c>
      <c r="F156" s="249" t="s">
        <v>757</v>
      </c>
      <c r="G156" s="232"/>
      <c r="H156" s="232"/>
      <c r="I156" s="232"/>
      <c r="J156" s="232"/>
      <c r="K156" s="233" t="s">
        <v>22</v>
      </c>
      <c r="L156" s="232"/>
      <c r="M156" s="232"/>
      <c r="N156" s="232"/>
      <c r="O156" s="232"/>
      <c r="P156" s="232"/>
      <c r="Q156" s="232"/>
      <c r="R156" s="236"/>
      <c r="T156" s="237"/>
      <c r="U156" s="232"/>
      <c r="V156" s="232"/>
      <c r="W156" s="232"/>
      <c r="X156" s="232"/>
      <c r="Y156" s="232"/>
      <c r="Z156" s="232"/>
      <c r="AA156" s="238"/>
      <c r="AT156" s="239" t="s">
        <v>177</v>
      </c>
      <c r="AU156" s="239" t="s">
        <v>38</v>
      </c>
      <c r="AV156" s="10" t="s">
        <v>38</v>
      </c>
      <c r="AW156" s="10" t="s">
        <v>37</v>
      </c>
      <c r="AX156" s="10" t="s">
        <v>80</v>
      </c>
      <c r="AY156" s="239" t="s">
        <v>169</v>
      </c>
    </row>
    <row r="157" s="11" customFormat="1" ht="16.5" customHeight="1">
      <c r="B157" s="240"/>
      <c r="C157" s="241"/>
      <c r="D157" s="241"/>
      <c r="E157" s="242" t="s">
        <v>22</v>
      </c>
      <c r="F157" s="243" t="s">
        <v>758</v>
      </c>
      <c r="G157" s="241"/>
      <c r="H157" s="241"/>
      <c r="I157" s="241"/>
      <c r="J157" s="241"/>
      <c r="K157" s="244">
        <v>2.1949999999999998</v>
      </c>
      <c r="L157" s="241"/>
      <c r="M157" s="241"/>
      <c r="N157" s="241"/>
      <c r="O157" s="241"/>
      <c r="P157" s="241"/>
      <c r="Q157" s="241"/>
      <c r="R157" s="245"/>
      <c r="T157" s="246"/>
      <c r="U157" s="241"/>
      <c r="V157" s="241"/>
      <c r="W157" s="241"/>
      <c r="X157" s="241"/>
      <c r="Y157" s="241"/>
      <c r="Z157" s="241"/>
      <c r="AA157" s="247"/>
      <c r="AT157" s="248" t="s">
        <v>177</v>
      </c>
      <c r="AU157" s="248" t="s">
        <v>38</v>
      </c>
      <c r="AV157" s="11" t="s">
        <v>118</v>
      </c>
      <c r="AW157" s="11" t="s">
        <v>37</v>
      </c>
      <c r="AX157" s="11" t="s">
        <v>80</v>
      </c>
      <c r="AY157" s="248" t="s">
        <v>169</v>
      </c>
    </row>
    <row r="158" s="12" customFormat="1" ht="16.5" customHeight="1">
      <c r="B158" s="250"/>
      <c r="C158" s="251"/>
      <c r="D158" s="251"/>
      <c r="E158" s="252" t="s">
        <v>22</v>
      </c>
      <c r="F158" s="253" t="s">
        <v>181</v>
      </c>
      <c r="G158" s="251"/>
      <c r="H158" s="251"/>
      <c r="I158" s="251"/>
      <c r="J158" s="251"/>
      <c r="K158" s="254">
        <v>9.609</v>
      </c>
      <c r="L158" s="251"/>
      <c r="M158" s="251"/>
      <c r="N158" s="251"/>
      <c r="O158" s="251"/>
      <c r="P158" s="251"/>
      <c r="Q158" s="251"/>
      <c r="R158" s="255"/>
      <c r="T158" s="256"/>
      <c r="U158" s="251"/>
      <c r="V158" s="251"/>
      <c r="W158" s="251"/>
      <c r="X158" s="251"/>
      <c r="Y158" s="251"/>
      <c r="Z158" s="251"/>
      <c r="AA158" s="257"/>
      <c r="AT158" s="258" t="s">
        <v>177</v>
      </c>
      <c r="AU158" s="258" t="s">
        <v>38</v>
      </c>
      <c r="AV158" s="12" t="s">
        <v>174</v>
      </c>
      <c r="AW158" s="12" t="s">
        <v>37</v>
      </c>
      <c r="AX158" s="12" t="s">
        <v>38</v>
      </c>
      <c r="AY158" s="258" t="s">
        <v>169</v>
      </c>
    </row>
    <row r="159" s="1" customFormat="1" ht="16.5" customHeight="1">
      <c r="B159" s="47"/>
      <c r="C159" s="261" t="s">
        <v>198</v>
      </c>
      <c r="D159" s="261" t="s">
        <v>248</v>
      </c>
      <c r="E159" s="262" t="s">
        <v>759</v>
      </c>
      <c r="F159" s="263" t="s">
        <v>760</v>
      </c>
      <c r="G159" s="263"/>
      <c r="H159" s="263"/>
      <c r="I159" s="263"/>
      <c r="J159" s="264" t="s">
        <v>761</v>
      </c>
      <c r="K159" s="265">
        <v>1</v>
      </c>
      <c r="L159" s="266">
        <v>0</v>
      </c>
      <c r="M159" s="267"/>
      <c r="N159" s="268">
        <f>ROUND(L159*K159,1)</f>
        <v>0</v>
      </c>
      <c r="O159" s="227"/>
      <c r="P159" s="227"/>
      <c r="Q159" s="227"/>
      <c r="R159" s="49"/>
      <c r="T159" s="228" t="s">
        <v>22</v>
      </c>
      <c r="U159" s="57" t="s">
        <v>45</v>
      </c>
      <c r="V159" s="48"/>
      <c r="W159" s="229">
        <f>V159*K159</f>
        <v>0</v>
      </c>
      <c r="X159" s="229">
        <v>0</v>
      </c>
      <c r="Y159" s="229">
        <f>X159*K159</f>
        <v>0</v>
      </c>
      <c r="Z159" s="229">
        <v>0</v>
      </c>
      <c r="AA159" s="230">
        <f>Z159*K159</f>
        <v>0</v>
      </c>
      <c r="AR159" s="23" t="s">
        <v>208</v>
      </c>
      <c r="AT159" s="23" t="s">
        <v>248</v>
      </c>
      <c r="AU159" s="23" t="s">
        <v>38</v>
      </c>
      <c r="AY159" s="23" t="s">
        <v>169</v>
      </c>
      <c r="BE159" s="143">
        <f>IF(U159="základní",N159,0)</f>
        <v>0</v>
      </c>
      <c r="BF159" s="143">
        <f>IF(U159="snížená",N159,0)</f>
        <v>0</v>
      </c>
      <c r="BG159" s="143">
        <f>IF(U159="zákl. přenesená",N159,0)</f>
        <v>0</v>
      </c>
      <c r="BH159" s="143">
        <f>IF(U159="sníž. přenesená",N159,0)</f>
        <v>0</v>
      </c>
      <c r="BI159" s="143">
        <f>IF(U159="nulová",N159,0)</f>
        <v>0</v>
      </c>
      <c r="BJ159" s="23" t="s">
        <v>38</v>
      </c>
      <c r="BK159" s="143">
        <f>ROUND(L159*K159,1)</f>
        <v>0</v>
      </c>
      <c r="BL159" s="23" t="s">
        <v>174</v>
      </c>
      <c r="BM159" s="23" t="s">
        <v>762</v>
      </c>
    </row>
    <row r="160" s="1" customFormat="1" ht="38.25" customHeight="1">
      <c r="B160" s="47"/>
      <c r="C160" s="220" t="s">
        <v>202</v>
      </c>
      <c r="D160" s="220" t="s">
        <v>170</v>
      </c>
      <c r="E160" s="221" t="s">
        <v>763</v>
      </c>
      <c r="F160" s="222" t="s">
        <v>764</v>
      </c>
      <c r="G160" s="222"/>
      <c r="H160" s="222"/>
      <c r="I160" s="222"/>
      <c r="J160" s="223" t="s">
        <v>211</v>
      </c>
      <c r="K160" s="224">
        <v>204.07599999999999</v>
      </c>
      <c r="L160" s="225">
        <v>0</v>
      </c>
      <c r="M160" s="226"/>
      <c r="N160" s="227">
        <f>ROUND(L160*K160,1)</f>
        <v>0</v>
      </c>
      <c r="O160" s="227"/>
      <c r="P160" s="227"/>
      <c r="Q160" s="227"/>
      <c r="R160" s="49"/>
      <c r="T160" s="228" t="s">
        <v>22</v>
      </c>
      <c r="U160" s="57" t="s">
        <v>45</v>
      </c>
      <c r="V160" s="48"/>
      <c r="W160" s="229">
        <f>V160*K160</f>
        <v>0</v>
      </c>
      <c r="X160" s="229">
        <v>0</v>
      </c>
      <c r="Y160" s="229">
        <f>X160*K160</f>
        <v>0</v>
      </c>
      <c r="Z160" s="229">
        <v>0</v>
      </c>
      <c r="AA160" s="230">
        <f>Z160*K160</f>
        <v>0</v>
      </c>
      <c r="AR160" s="23" t="s">
        <v>174</v>
      </c>
      <c r="AT160" s="23" t="s">
        <v>170</v>
      </c>
      <c r="AU160" s="23" t="s">
        <v>38</v>
      </c>
      <c r="AY160" s="23" t="s">
        <v>169</v>
      </c>
      <c r="BE160" s="143">
        <f>IF(U160="základní",N160,0)</f>
        <v>0</v>
      </c>
      <c r="BF160" s="143">
        <f>IF(U160="snížená",N160,0)</f>
        <v>0</v>
      </c>
      <c r="BG160" s="143">
        <f>IF(U160="zákl. přenesená",N160,0)</f>
        <v>0</v>
      </c>
      <c r="BH160" s="143">
        <f>IF(U160="sníž. přenesená",N160,0)</f>
        <v>0</v>
      </c>
      <c r="BI160" s="143">
        <f>IF(U160="nulová",N160,0)</f>
        <v>0</v>
      </c>
      <c r="BJ160" s="23" t="s">
        <v>38</v>
      </c>
      <c r="BK160" s="143">
        <f>ROUND(L160*K160,1)</f>
        <v>0</v>
      </c>
      <c r="BL160" s="23" t="s">
        <v>174</v>
      </c>
      <c r="BM160" s="23" t="s">
        <v>765</v>
      </c>
    </row>
    <row r="161" s="10" customFormat="1" ht="16.5" customHeight="1">
      <c r="B161" s="231"/>
      <c r="C161" s="232"/>
      <c r="D161" s="232"/>
      <c r="E161" s="233" t="s">
        <v>22</v>
      </c>
      <c r="F161" s="234" t="s">
        <v>766</v>
      </c>
      <c r="G161" s="235"/>
      <c r="H161" s="235"/>
      <c r="I161" s="235"/>
      <c r="J161" s="232"/>
      <c r="K161" s="233" t="s">
        <v>22</v>
      </c>
      <c r="L161" s="232"/>
      <c r="M161" s="232"/>
      <c r="N161" s="232"/>
      <c r="O161" s="232"/>
      <c r="P161" s="232"/>
      <c r="Q161" s="232"/>
      <c r="R161" s="236"/>
      <c r="T161" s="237"/>
      <c r="U161" s="232"/>
      <c r="V161" s="232"/>
      <c r="W161" s="232"/>
      <c r="X161" s="232"/>
      <c r="Y161" s="232"/>
      <c r="Z161" s="232"/>
      <c r="AA161" s="238"/>
      <c r="AT161" s="239" t="s">
        <v>177</v>
      </c>
      <c r="AU161" s="239" t="s">
        <v>38</v>
      </c>
      <c r="AV161" s="10" t="s">
        <v>38</v>
      </c>
      <c r="AW161" s="10" t="s">
        <v>37</v>
      </c>
      <c r="AX161" s="10" t="s">
        <v>80</v>
      </c>
      <c r="AY161" s="239" t="s">
        <v>169</v>
      </c>
    </row>
    <row r="162" s="11" customFormat="1" ht="16.5" customHeight="1">
      <c r="B162" s="240"/>
      <c r="C162" s="241"/>
      <c r="D162" s="241"/>
      <c r="E162" s="242" t="s">
        <v>22</v>
      </c>
      <c r="F162" s="243" t="s">
        <v>767</v>
      </c>
      <c r="G162" s="241"/>
      <c r="H162" s="241"/>
      <c r="I162" s="241"/>
      <c r="J162" s="241"/>
      <c r="K162" s="244">
        <v>11.163</v>
      </c>
      <c r="L162" s="241"/>
      <c r="M162" s="241"/>
      <c r="N162" s="241"/>
      <c r="O162" s="241"/>
      <c r="P162" s="241"/>
      <c r="Q162" s="241"/>
      <c r="R162" s="245"/>
      <c r="T162" s="246"/>
      <c r="U162" s="241"/>
      <c r="V162" s="241"/>
      <c r="W162" s="241"/>
      <c r="X162" s="241"/>
      <c r="Y162" s="241"/>
      <c r="Z162" s="241"/>
      <c r="AA162" s="247"/>
      <c r="AT162" s="248" t="s">
        <v>177</v>
      </c>
      <c r="AU162" s="248" t="s">
        <v>38</v>
      </c>
      <c r="AV162" s="11" t="s">
        <v>118</v>
      </c>
      <c r="AW162" s="11" t="s">
        <v>37</v>
      </c>
      <c r="AX162" s="11" t="s">
        <v>80</v>
      </c>
      <c r="AY162" s="248" t="s">
        <v>169</v>
      </c>
    </row>
    <row r="163" s="10" customFormat="1" ht="16.5" customHeight="1">
      <c r="B163" s="231"/>
      <c r="C163" s="232"/>
      <c r="D163" s="232"/>
      <c r="E163" s="233" t="s">
        <v>22</v>
      </c>
      <c r="F163" s="249" t="s">
        <v>768</v>
      </c>
      <c r="G163" s="232"/>
      <c r="H163" s="232"/>
      <c r="I163" s="232"/>
      <c r="J163" s="232"/>
      <c r="K163" s="233" t="s">
        <v>22</v>
      </c>
      <c r="L163" s="232"/>
      <c r="M163" s="232"/>
      <c r="N163" s="232"/>
      <c r="O163" s="232"/>
      <c r="P163" s="232"/>
      <c r="Q163" s="232"/>
      <c r="R163" s="236"/>
      <c r="T163" s="237"/>
      <c r="U163" s="232"/>
      <c r="V163" s="232"/>
      <c r="W163" s="232"/>
      <c r="X163" s="232"/>
      <c r="Y163" s="232"/>
      <c r="Z163" s="232"/>
      <c r="AA163" s="238"/>
      <c r="AT163" s="239" t="s">
        <v>177</v>
      </c>
      <c r="AU163" s="239" t="s">
        <v>38</v>
      </c>
      <c r="AV163" s="10" t="s">
        <v>38</v>
      </c>
      <c r="AW163" s="10" t="s">
        <v>37</v>
      </c>
      <c r="AX163" s="10" t="s">
        <v>80</v>
      </c>
      <c r="AY163" s="239" t="s">
        <v>169</v>
      </c>
    </row>
    <row r="164" s="11" customFormat="1" ht="16.5" customHeight="1">
      <c r="B164" s="240"/>
      <c r="C164" s="241"/>
      <c r="D164" s="241"/>
      <c r="E164" s="242" t="s">
        <v>22</v>
      </c>
      <c r="F164" s="243" t="s">
        <v>769</v>
      </c>
      <c r="G164" s="241"/>
      <c r="H164" s="241"/>
      <c r="I164" s="241"/>
      <c r="J164" s="241"/>
      <c r="K164" s="244">
        <v>164.66300000000001</v>
      </c>
      <c r="L164" s="241"/>
      <c r="M164" s="241"/>
      <c r="N164" s="241"/>
      <c r="O164" s="241"/>
      <c r="P164" s="241"/>
      <c r="Q164" s="241"/>
      <c r="R164" s="245"/>
      <c r="T164" s="246"/>
      <c r="U164" s="241"/>
      <c r="V164" s="241"/>
      <c r="W164" s="241"/>
      <c r="X164" s="241"/>
      <c r="Y164" s="241"/>
      <c r="Z164" s="241"/>
      <c r="AA164" s="247"/>
      <c r="AT164" s="248" t="s">
        <v>177</v>
      </c>
      <c r="AU164" s="248" t="s">
        <v>38</v>
      </c>
      <c r="AV164" s="11" t="s">
        <v>118</v>
      </c>
      <c r="AW164" s="11" t="s">
        <v>37</v>
      </c>
      <c r="AX164" s="11" t="s">
        <v>80</v>
      </c>
      <c r="AY164" s="248" t="s">
        <v>169</v>
      </c>
    </row>
    <row r="165" s="11" customFormat="1" ht="16.5" customHeight="1">
      <c r="B165" s="240"/>
      <c r="C165" s="241"/>
      <c r="D165" s="241"/>
      <c r="E165" s="242" t="s">
        <v>22</v>
      </c>
      <c r="F165" s="243" t="s">
        <v>770</v>
      </c>
      <c r="G165" s="241"/>
      <c r="H165" s="241"/>
      <c r="I165" s="241"/>
      <c r="J165" s="241"/>
      <c r="K165" s="244">
        <v>45.75</v>
      </c>
      <c r="L165" s="241"/>
      <c r="M165" s="241"/>
      <c r="N165" s="241"/>
      <c r="O165" s="241"/>
      <c r="P165" s="241"/>
      <c r="Q165" s="241"/>
      <c r="R165" s="245"/>
      <c r="T165" s="246"/>
      <c r="U165" s="241"/>
      <c r="V165" s="241"/>
      <c r="W165" s="241"/>
      <c r="X165" s="241"/>
      <c r="Y165" s="241"/>
      <c r="Z165" s="241"/>
      <c r="AA165" s="247"/>
      <c r="AT165" s="248" t="s">
        <v>177</v>
      </c>
      <c r="AU165" s="248" t="s">
        <v>38</v>
      </c>
      <c r="AV165" s="11" t="s">
        <v>118</v>
      </c>
      <c r="AW165" s="11" t="s">
        <v>37</v>
      </c>
      <c r="AX165" s="11" t="s">
        <v>80</v>
      </c>
      <c r="AY165" s="248" t="s">
        <v>169</v>
      </c>
    </row>
    <row r="166" s="10" customFormat="1" ht="16.5" customHeight="1">
      <c r="B166" s="231"/>
      <c r="C166" s="232"/>
      <c r="D166" s="232"/>
      <c r="E166" s="233" t="s">
        <v>22</v>
      </c>
      <c r="F166" s="249" t="s">
        <v>771</v>
      </c>
      <c r="G166" s="232"/>
      <c r="H166" s="232"/>
      <c r="I166" s="232"/>
      <c r="J166" s="232"/>
      <c r="K166" s="233" t="s">
        <v>22</v>
      </c>
      <c r="L166" s="232"/>
      <c r="M166" s="232"/>
      <c r="N166" s="232"/>
      <c r="O166" s="232"/>
      <c r="P166" s="232"/>
      <c r="Q166" s="232"/>
      <c r="R166" s="236"/>
      <c r="T166" s="237"/>
      <c r="U166" s="232"/>
      <c r="V166" s="232"/>
      <c r="W166" s="232"/>
      <c r="X166" s="232"/>
      <c r="Y166" s="232"/>
      <c r="Z166" s="232"/>
      <c r="AA166" s="238"/>
      <c r="AT166" s="239" t="s">
        <v>177</v>
      </c>
      <c r="AU166" s="239" t="s">
        <v>38</v>
      </c>
      <c r="AV166" s="10" t="s">
        <v>38</v>
      </c>
      <c r="AW166" s="10" t="s">
        <v>37</v>
      </c>
      <c r="AX166" s="10" t="s">
        <v>80</v>
      </c>
      <c r="AY166" s="239" t="s">
        <v>169</v>
      </c>
    </row>
    <row r="167" s="11" customFormat="1" ht="16.5" customHeight="1">
      <c r="B167" s="240"/>
      <c r="C167" s="241"/>
      <c r="D167" s="241"/>
      <c r="E167" s="242" t="s">
        <v>22</v>
      </c>
      <c r="F167" s="243" t="s">
        <v>330</v>
      </c>
      <c r="G167" s="241"/>
      <c r="H167" s="241"/>
      <c r="I167" s="241"/>
      <c r="J167" s="241"/>
      <c r="K167" s="244">
        <v>-17.5</v>
      </c>
      <c r="L167" s="241"/>
      <c r="M167" s="241"/>
      <c r="N167" s="241"/>
      <c r="O167" s="241"/>
      <c r="P167" s="241"/>
      <c r="Q167" s="241"/>
      <c r="R167" s="245"/>
      <c r="T167" s="246"/>
      <c r="U167" s="241"/>
      <c r="V167" s="241"/>
      <c r="W167" s="241"/>
      <c r="X167" s="241"/>
      <c r="Y167" s="241"/>
      <c r="Z167" s="241"/>
      <c r="AA167" s="247"/>
      <c r="AT167" s="248" t="s">
        <v>177</v>
      </c>
      <c r="AU167" s="248" t="s">
        <v>38</v>
      </c>
      <c r="AV167" s="11" t="s">
        <v>118</v>
      </c>
      <c r="AW167" s="11" t="s">
        <v>37</v>
      </c>
      <c r="AX167" s="11" t="s">
        <v>80</v>
      </c>
      <c r="AY167" s="248" t="s">
        <v>169</v>
      </c>
    </row>
    <row r="168" s="12" customFormat="1" ht="16.5" customHeight="1">
      <c r="B168" s="250"/>
      <c r="C168" s="251"/>
      <c r="D168" s="251"/>
      <c r="E168" s="252" t="s">
        <v>22</v>
      </c>
      <c r="F168" s="253" t="s">
        <v>181</v>
      </c>
      <c r="G168" s="251"/>
      <c r="H168" s="251"/>
      <c r="I168" s="251"/>
      <c r="J168" s="251"/>
      <c r="K168" s="254">
        <v>204.07599999999999</v>
      </c>
      <c r="L168" s="251"/>
      <c r="M168" s="251"/>
      <c r="N168" s="251"/>
      <c r="O168" s="251"/>
      <c r="P168" s="251"/>
      <c r="Q168" s="251"/>
      <c r="R168" s="255"/>
      <c r="T168" s="256"/>
      <c r="U168" s="251"/>
      <c r="V168" s="251"/>
      <c r="W168" s="251"/>
      <c r="X168" s="251"/>
      <c r="Y168" s="251"/>
      <c r="Z168" s="251"/>
      <c r="AA168" s="257"/>
      <c r="AT168" s="258" t="s">
        <v>177</v>
      </c>
      <c r="AU168" s="258" t="s">
        <v>38</v>
      </c>
      <c r="AV168" s="12" t="s">
        <v>174</v>
      </c>
      <c r="AW168" s="12" t="s">
        <v>37</v>
      </c>
      <c r="AX168" s="12" t="s">
        <v>38</v>
      </c>
      <c r="AY168" s="258" t="s">
        <v>169</v>
      </c>
    </row>
    <row r="169" s="1" customFormat="1" ht="25.5" customHeight="1">
      <c r="B169" s="47"/>
      <c r="C169" s="261" t="s">
        <v>208</v>
      </c>
      <c r="D169" s="261" t="s">
        <v>248</v>
      </c>
      <c r="E169" s="262" t="s">
        <v>772</v>
      </c>
      <c r="F169" s="263" t="s">
        <v>773</v>
      </c>
      <c r="G169" s="263"/>
      <c r="H169" s="263"/>
      <c r="I169" s="263"/>
      <c r="J169" s="264" t="s">
        <v>211</v>
      </c>
      <c r="K169" s="265">
        <v>204.07599999999999</v>
      </c>
      <c r="L169" s="266">
        <v>0</v>
      </c>
      <c r="M169" s="267"/>
      <c r="N169" s="268">
        <f>ROUND(L169*K169,1)</f>
        <v>0</v>
      </c>
      <c r="O169" s="227"/>
      <c r="P169" s="227"/>
      <c r="Q169" s="227"/>
      <c r="R169" s="49"/>
      <c r="T169" s="228" t="s">
        <v>22</v>
      </c>
      <c r="U169" s="57" t="s">
        <v>45</v>
      </c>
      <c r="V169" s="48"/>
      <c r="W169" s="229">
        <f>V169*K169</f>
        <v>0</v>
      </c>
      <c r="X169" s="229">
        <v>0.0126</v>
      </c>
      <c r="Y169" s="229">
        <f>X169*K169</f>
        <v>2.5713575999999998</v>
      </c>
      <c r="Z169" s="229">
        <v>0</v>
      </c>
      <c r="AA169" s="230">
        <f>Z169*K169</f>
        <v>0</v>
      </c>
      <c r="AR169" s="23" t="s">
        <v>208</v>
      </c>
      <c r="AT169" s="23" t="s">
        <v>248</v>
      </c>
      <c r="AU169" s="23" t="s">
        <v>38</v>
      </c>
      <c r="AY169" s="23" t="s">
        <v>169</v>
      </c>
      <c r="BE169" s="143">
        <f>IF(U169="základní",N169,0)</f>
        <v>0</v>
      </c>
      <c r="BF169" s="143">
        <f>IF(U169="snížená",N169,0)</f>
        <v>0</v>
      </c>
      <c r="BG169" s="143">
        <f>IF(U169="zákl. přenesená",N169,0)</f>
        <v>0</v>
      </c>
      <c r="BH169" s="143">
        <f>IF(U169="sníž. přenesená",N169,0)</f>
        <v>0</v>
      </c>
      <c r="BI169" s="143">
        <f>IF(U169="nulová",N169,0)</f>
        <v>0</v>
      </c>
      <c r="BJ169" s="23" t="s">
        <v>38</v>
      </c>
      <c r="BK169" s="143">
        <f>ROUND(L169*K169,1)</f>
        <v>0</v>
      </c>
      <c r="BL169" s="23" t="s">
        <v>174</v>
      </c>
      <c r="BM169" s="23" t="s">
        <v>774</v>
      </c>
    </row>
    <row r="170" s="9" customFormat="1" ht="37.44" customHeight="1">
      <c r="B170" s="206"/>
      <c r="C170" s="207"/>
      <c r="D170" s="208" t="s">
        <v>712</v>
      </c>
      <c r="E170" s="208"/>
      <c r="F170" s="208"/>
      <c r="G170" s="208"/>
      <c r="H170" s="208"/>
      <c r="I170" s="208"/>
      <c r="J170" s="208"/>
      <c r="K170" s="208"/>
      <c r="L170" s="208"/>
      <c r="M170" s="208"/>
      <c r="N170" s="276">
        <f>BK170</f>
        <v>0</v>
      </c>
      <c r="O170" s="277"/>
      <c r="P170" s="277"/>
      <c r="Q170" s="277"/>
      <c r="R170" s="210"/>
      <c r="T170" s="211"/>
      <c r="U170" s="207"/>
      <c r="V170" s="207"/>
      <c r="W170" s="212">
        <f>SUM(W171:W174)</f>
        <v>0</v>
      </c>
      <c r="X170" s="207"/>
      <c r="Y170" s="212">
        <f>SUM(Y171:Y174)</f>
        <v>11.982348</v>
      </c>
      <c r="Z170" s="207"/>
      <c r="AA170" s="213">
        <f>SUM(AA171:AA174)</f>
        <v>0</v>
      </c>
      <c r="AR170" s="214" t="s">
        <v>38</v>
      </c>
      <c r="AT170" s="215" t="s">
        <v>79</v>
      </c>
      <c r="AU170" s="215" t="s">
        <v>80</v>
      </c>
      <c r="AY170" s="214" t="s">
        <v>169</v>
      </c>
      <c r="BK170" s="216">
        <f>SUM(BK171:BK174)</f>
        <v>0</v>
      </c>
    </row>
    <row r="171" s="1" customFormat="1" ht="38.25" customHeight="1">
      <c r="B171" s="47"/>
      <c r="C171" s="220" t="s">
        <v>215</v>
      </c>
      <c r="D171" s="220" t="s">
        <v>170</v>
      </c>
      <c r="E171" s="221" t="s">
        <v>775</v>
      </c>
      <c r="F171" s="222" t="s">
        <v>776</v>
      </c>
      <c r="G171" s="222"/>
      <c r="H171" s="222"/>
      <c r="I171" s="222"/>
      <c r="J171" s="223" t="s">
        <v>211</v>
      </c>
      <c r="K171" s="224">
        <v>950.98000000000002</v>
      </c>
      <c r="L171" s="225">
        <v>0</v>
      </c>
      <c r="M171" s="226"/>
      <c r="N171" s="227">
        <f>ROUND(L171*K171,1)</f>
        <v>0</v>
      </c>
      <c r="O171" s="227"/>
      <c r="P171" s="227"/>
      <c r="Q171" s="227"/>
      <c r="R171" s="49"/>
      <c r="T171" s="228" t="s">
        <v>22</v>
      </c>
      <c r="U171" s="57" t="s">
        <v>45</v>
      </c>
      <c r="V171" s="48"/>
      <c r="W171" s="229">
        <f>V171*K171</f>
        <v>0</v>
      </c>
      <c r="X171" s="229">
        <v>0</v>
      </c>
      <c r="Y171" s="229">
        <f>X171*K171</f>
        <v>0</v>
      </c>
      <c r="Z171" s="229">
        <v>0</v>
      </c>
      <c r="AA171" s="230">
        <f>Z171*K171</f>
        <v>0</v>
      </c>
      <c r="AR171" s="23" t="s">
        <v>174</v>
      </c>
      <c r="AT171" s="23" t="s">
        <v>170</v>
      </c>
      <c r="AU171" s="23" t="s">
        <v>38</v>
      </c>
      <c r="AY171" s="23" t="s">
        <v>169</v>
      </c>
      <c r="BE171" s="143">
        <f>IF(U171="základní",N171,0)</f>
        <v>0</v>
      </c>
      <c r="BF171" s="143">
        <f>IF(U171="snížená",N171,0)</f>
        <v>0</v>
      </c>
      <c r="BG171" s="143">
        <f>IF(U171="zákl. přenesená",N171,0)</f>
        <v>0</v>
      </c>
      <c r="BH171" s="143">
        <f>IF(U171="sníž. přenesená",N171,0)</f>
        <v>0</v>
      </c>
      <c r="BI171" s="143">
        <f>IF(U171="nulová",N171,0)</f>
        <v>0</v>
      </c>
      <c r="BJ171" s="23" t="s">
        <v>38</v>
      </c>
      <c r="BK171" s="143">
        <f>ROUND(L171*K171,1)</f>
        <v>0</v>
      </c>
      <c r="BL171" s="23" t="s">
        <v>174</v>
      </c>
      <c r="BM171" s="23" t="s">
        <v>777</v>
      </c>
    </row>
    <row r="172" s="10" customFormat="1" ht="16.5" customHeight="1">
      <c r="B172" s="231"/>
      <c r="C172" s="232"/>
      <c r="D172" s="232"/>
      <c r="E172" s="233" t="s">
        <v>22</v>
      </c>
      <c r="F172" s="234" t="s">
        <v>778</v>
      </c>
      <c r="G172" s="235"/>
      <c r="H172" s="235"/>
      <c r="I172" s="235"/>
      <c r="J172" s="232"/>
      <c r="K172" s="233" t="s">
        <v>22</v>
      </c>
      <c r="L172" s="232"/>
      <c r="M172" s="232"/>
      <c r="N172" s="232"/>
      <c r="O172" s="232"/>
      <c r="P172" s="232"/>
      <c r="Q172" s="232"/>
      <c r="R172" s="236"/>
      <c r="T172" s="237"/>
      <c r="U172" s="232"/>
      <c r="V172" s="232"/>
      <c r="W172" s="232"/>
      <c r="X172" s="232"/>
      <c r="Y172" s="232"/>
      <c r="Z172" s="232"/>
      <c r="AA172" s="238"/>
      <c r="AT172" s="239" t="s">
        <v>177</v>
      </c>
      <c r="AU172" s="239" t="s">
        <v>38</v>
      </c>
      <c r="AV172" s="10" t="s">
        <v>38</v>
      </c>
      <c r="AW172" s="10" t="s">
        <v>37</v>
      </c>
      <c r="AX172" s="10" t="s">
        <v>80</v>
      </c>
      <c r="AY172" s="239" t="s">
        <v>169</v>
      </c>
    </row>
    <row r="173" s="11" customFormat="1" ht="16.5" customHeight="1">
      <c r="B173" s="240"/>
      <c r="C173" s="241"/>
      <c r="D173" s="241"/>
      <c r="E173" s="242" t="s">
        <v>22</v>
      </c>
      <c r="F173" s="243" t="s">
        <v>779</v>
      </c>
      <c r="G173" s="241"/>
      <c r="H173" s="241"/>
      <c r="I173" s="241"/>
      <c r="J173" s="241"/>
      <c r="K173" s="244">
        <v>950.98000000000002</v>
      </c>
      <c r="L173" s="241"/>
      <c r="M173" s="241"/>
      <c r="N173" s="241"/>
      <c r="O173" s="241"/>
      <c r="P173" s="241"/>
      <c r="Q173" s="241"/>
      <c r="R173" s="245"/>
      <c r="T173" s="246"/>
      <c r="U173" s="241"/>
      <c r="V173" s="241"/>
      <c r="W173" s="241"/>
      <c r="X173" s="241"/>
      <c r="Y173" s="241"/>
      <c r="Z173" s="241"/>
      <c r="AA173" s="247"/>
      <c r="AT173" s="248" t="s">
        <v>177</v>
      </c>
      <c r="AU173" s="248" t="s">
        <v>38</v>
      </c>
      <c r="AV173" s="11" t="s">
        <v>118</v>
      </c>
      <c r="AW173" s="11" t="s">
        <v>37</v>
      </c>
      <c r="AX173" s="11" t="s">
        <v>38</v>
      </c>
      <c r="AY173" s="248" t="s">
        <v>169</v>
      </c>
    </row>
    <row r="174" s="1" customFormat="1" ht="25.5" customHeight="1">
      <c r="B174" s="47"/>
      <c r="C174" s="261" t="s">
        <v>219</v>
      </c>
      <c r="D174" s="261" t="s">
        <v>248</v>
      </c>
      <c r="E174" s="262" t="s">
        <v>780</v>
      </c>
      <c r="F174" s="263" t="s">
        <v>781</v>
      </c>
      <c r="G174" s="263"/>
      <c r="H174" s="263"/>
      <c r="I174" s="263"/>
      <c r="J174" s="264" t="s">
        <v>211</v>
      </c>
      <c r="K174" s="265">
        <v>950.98000000000002</v>
      </c>
      <c r="L174" s="266">
        <v>0</v>
      </c>
      <c r="M174" s="267"/>
      <c r="N174" s="268">
        <f>ROUND(L174*K174,1)</f>
        <v>0</v>
      </c>
      <c r="O174" s="227"/>
      <c r="P174" s="227"/>
      <c r="Q174" s="227"/>
      <c r="R174" s="49"/>
      <c r="T174" s="228" t="s">
        <v>22</v>
      </c>
      <c r="U174" s="57" t="s">
        <v>45</v>
      </c>
      <c r="V174" s="48"/>
      <c r="W174" s="229">
        <f>V174*K174</f>
        <v>0</v>
      </c>
      <c r="X174" s="229">
        <v>0.0126</v>
      </c>
      <c r="Y174" s="229">
        <f>X174*K174</f>
        <v>11.982348</v>
      </c>
      <c r="Z174" s="229">
        <v>0</v>
      </c>
      <c r="AA174" s="230">
        <f>Z174*K174</f>
        <v>0</v>
      </c>
      <c r="AR174" s="23" t="s">
        <v>208</v>
      </c>
      <c r="AT174" s="23" t="s">
        <v>248</v>
      </c>
      <c r="AU174" s="23" t="s">
        <v>38</v>
      </c>
      <c r="AY174" s="23" t="s">
        <v>169</v>
      </c>
      <c r="BE174" s="143">
        <f>IF(U174="základní",N174,0)</f>
        <v>0</v>
      </c>
      <c r="BF174" s="143">
        <f>IF(U174="snížená",N174,0)</f>
        <v>0</v>
      </c>
      <c r="BG174" s="143">
        <f>IF(U174="zákl. přenesená",N174,0)</f>
        <v>0</v>
      </c>
      <c r="BH174" s="143">
        <f>IF(U174="sníž. přenesená",N174,0)</f>
        <v>0</v>
      </c>
      <c r="BI174" s="143">
        <f>IF(U174="nulová",N174,0)</f>
        <v>0</v>
      </c>
      <c r="BJ174" s="23" t="s">
        <v>38</v>
      </c>
      <c r="BK174" s="143">
        <f>ROUND(L174*K174,1)</f>
        <v>0</v>
      </c>
      <c r="BL174" s="23" t="s">
        <v>174</v>
      </c>
      <c r="BM174" s="23" t="s">
        <v>782</v>
      </c>
    </row>
    <row r="175" s="9" customFormat="1" ht="37.44" customHeight="1">
      <c r="B175" s="206"/>
      <c r="C175" s="207"/>
      <c r="D175" s="208" t="s">
        <v>713</v>
      </c>
      <c r="E175" s="208"/>
      <c r="F175" s="208"/>
      <c r="G175" s="208"/>
      <c r="H175" s="208"/>
      <c r="I175" s="208"/>
      <c r="J175" s="208"/>
      <c r="K175" s="208"/>
      <c r="L175" s="208"/>
      <c r="M175" s="208"/>
      <c r="N175" s="276">
        <f>BK175</f>
        <v>0</v>
      </c>
      <c r="O175" s="277"/>
      <c r="P175" s="277"/>
      <c r="Q175" s="277"/>
      <c r="R175" s="210"/>
      <c r="T175" s="211"/>
      <c r="U175" s="207"/>
      <c r="V175" s="207"/>
      <c r="W175" s="212">
        <f>SUM(W176:W183)</f>
        <v>0</v>
      </c>
      <c r="X175" s="207"/>
      <c r="Y175" s="212">
        <f>SUM(Y176:Y183)</f>
        <v>0</v>
      </c>
      <c r="Z175" s="207"/>
      <c r="AA175" s="213">
        <f>SUM(AA176:AA183)</f>
        <v>0</v>
      </c>
      <c r="AR175" s="214" t="s">
        <v>38</v>
      </c>
      <c r="AT175" s="215" t="s">
        <v>79</v>
      </c>
      <c r="AU175" s="215" t="s">
        <v>80</v>
      </c>
      <c r="AY175" s="214" t="s">
        <v>169</v>
      </c>
      <c r="BK175" s="216">
        <f>SUM(BK176:BK183)</f>
        <v>0</v>
      </c>
    </row>
    <row r="176" s="1" customFormat="1" ht="16.5" customHeight="1">
      <c r="B176" s="47"/>
      <c r="C176" s="220" t="s">
        <v>227</v>
      </c>
      <c r="D176" s="220" t="s">
        <v>170</v>
      </c>
      <c r="E176" s="221" t="s">
        <v>783</v>
      </c>
      <c r="F176" s="222" t="s">
        <v>784</v>
      </c>
      <c r="G176" s="222"/>
      <c r="H176" s="222"/>
      <c r="I176" s="222"/>
      <c r="J176" s="223" t="s">
        <v>211</v>
      </c>
      <c r="K176" s="224">
        <v>670.63</v>
      </c>
      <c r="L176" s="225">
        <v>0</v>
      </c>
      <c r="M176" s="226"/>
      <c r="N176" s="227">
        <f>ROUND(L176*K176,1)</f>
        <v>0</v>
      </c>
      <c r="O176" s="227"/>
      <c r="P176" s="227"/>
      <c r="Q176" s="227"/>
      <c r="R176" s="49"/>
      <c r="T176" s="228" t="s">
        <v>22</v>
      </c>
      <c r="U176" s="57" t="s">
        <v>45</v>
      </c>
      <c r="V176" s="48"/>
      <c r="W176" s="229">
        <f>V176*K176</f>
        <v>0</v>
      </c>
      <c r="X176" s="229">
        <v>0</v>
      </c>
      <c r="Y176" s="229">
        <f>X176*K176</f>
        <v>0</v>
      </c>
      <c r="Z176" s="229">
        <v>0</v>
      </c>
      <c r="AA176" s="230">
        <f>Z176*K176</f>
        <v>0</v>
      </c>
      <c r="AR176" s="23" t="s">
        <v>174</v>
      </c>
      <c r="AT176" s="23" t="s">
        <v>170</v>
      </c>
      <c r="AU176" s="23" t="s">
        <v>38</v>
      </c>
      <c r="AY176" s="23" t="s">
        <v>169</v>
      </c>
      <c r="BE176" s="143">
        <f>IF(U176="základní",N176,0)</f>
        <v>0</v>
      </c>
      <c r="BF176" s="143">
        <f>IF(U176="snížená",N176,0)</f>
        <v>0</v>
      </c>
      <c r="BG176" s="143">
        <f>IF(U176="zákl. přenesená",N176,0)</f>
        <v>0</v>
      </c>
      <c r="BH176" s="143">
        <f>IF(U176="sníž. přenesená",N176,0)</f>
        <v>0</v>
      </c>
      <c r="BI176" s="143">
        <f>IF(U176="nulová",N176,0)</f>
        <v>0</v>
      </c>
      <c r="BJ176" s="23" t="s">
        <v>38</v>
      </c>
      <c r="BK176" s="143">
        <f>ROUND(L176*K176,1)</f>
        <v>0</v>
      </c>
      <c r="BL176" s="23" t="s">
        <v>174</v>
      </c>
      <c r="BM176" s="23" t="s">
        <v>785</v>
      </c>
    </row>
    <row r="177" s="11" customFormat="1" ht="16.5" customHeight="1">
      <c r="B177" s="240"/>
      <c r="C177" s="241"/>
      <c r="D177" s="241"/>
      <c r="E177" s="242" t="s">
        <v>22</v>
      </c>
      <c r="F177" s="259" t="s">
        <v>786</v>
      </c>
      <c r="G177" s="260"/>
      <c r="H177" s="260"/>
      <c r="I177" s="260"/>
      <c r="J177" s="241"/>
      <c r="K177" s="244">
        <v>263.39999999999998</v>
      </c>
      <c r="L177" s="241"/>
      <c r="M177" s="241"/>
      <c r="N177" s="241"/>
      <c r="O177" s="241"/>
      <c r="P177" s="241"/>
      <c r="Q177" s="241"/>
      <c r="R177" s="245"/>
      <c r="T177" s="246"/>
      <c r="U177" s="241"/>
      <c r="V177" s="241"/>
      <c r="W177" s="241"/>
      <c r="X177" s="241"/>
      <c r="Y177" s="241"/>
      <c r="Z177" s="241"/>
      <c r="AA177" s="247"/>
      <c r="AT177" s="248" t="s">
        <v>177</v>
      </c>
      <c r="AU177" s="248" t="s">
        <v>38</v>
      </c>
      <c r="AV177" s="11" t="s">
        <v>118</v>
      </c>
      <c r="AW177" s="11" t="s">
        <v>37</v>
      </c>
      <c r="AX177" s="11" t="s">
        <v>80</v>
      </c>
      <c r="AY177" s="248" t="s">
        <v>169</v>
      </c>
    </row>
    <row r="178" s="11" customFormat="1" ht="16.5" customHeight="1">
      <c r="B178" s="240"/>
      <c r="C178" s="241"/>
      <c r="D178" s="241"/>
      <c r="E178" s="242" t="s">
        <v>22</v>
      </c>
      <c r="F178" s="243" t="s">
        <v>787</v>
      </c>
      <c r="G178" s="241"/>
      <c r="H178" s="241"/>
      <c r="I178" s="241"/>
      <c r="J178" s="241"/>
      <c r="K178" s="244">
        <v>204.58000000000001</v>
      </c>
      <c r="L178" s="241"/>
      <c r="M178" s="241"/>
      <c r="N178" s="241"/>
      <c r="O178" s="241"/>
      <c r="P178" s="241"/>
      <c r="Q178" s="241"/>
      <c r="R178" s="245"/>
      <c r="T178" s="246"/>
      <c r="U178" s="241"/>
      <c r="V178" s="241"/>
      <c r="W178" s="241"/>
      <c r="X178" s="241"/>
      <c r="Y178" s="241"/>
      <c r="Z178" s="241"/>
      <c r="AA178" s="247"/>
      <c r="AT178" s="248" t="s">
        <v>177</v>
      </c>
      <c r="AU178" s="248" t="s">
        <v>38</v>
      </c>
      <c r="AV178" s="11" t="s">
        <v>118</v>
      </c>
      <c r="AW178" s="11" t="s">
        <v>37</v>
      </c>
      <c r="AX178" s="11" t="s">
        <v>80</v>
      </c>
      <c r="AY178" s="248" t="s">
        <v>169</v>
      </c>
    </row>
    <row r="179" s="11" customFormat="1" ht="16.5" customHeight="1">
      <c r="B179" s="240"/>
      <c r="C179" s="241"/>
      <c r="D179" s="241"/>
      <c r="E179" s="242" t="s">
        <v>22</v>
      </c>
      <c r="F179" s="243" t="s">
        <v>788</v>
      </c>
      <c r="G179" s="241"/>
      <c r="H179" s="241"/>
      <c r="I179" s="241"/>
      <c r="J179" s="241"/>
      <c r="K179" s="244">
        <v>202.65000000000001</v>
      </c>
      <c r="L179" s="241"/>
      <c r="M179" s="241"/>
      <c r="N179" s="241"/>
      <c r="O179" s="241"/>
      <c r="P179" s="241"/>
      <c r="Q179" s="241"/>
      <c r="R179" s="245"/>
      <c r="T179" s="246"/>
      <c r="U179" s="241"/>
      <c r="V179" s="241"/>
      <c r="W179" s="241"/>
      <c r="X179" s="241"/>
      <c r="Y179" s="241"/>
      <c r="Z179" s="241"/>
      <c r="AA179" s="247"/>
      <c r="AT179" s="248" t="s">
        <v>177</v>
      </c>
      <c r="AU179" s="248" t="s">
        <v>38</v>
      </c>
      <c r="AV179" s="11" t="s">
        <v>118</v>
      </c>
      <c r="AW179" s="11" t="s">
        <v>37</v>
      </c>
      <c r="AX179" s="11" t="s">
        <v>80</v>
      </c>
      <c r="AY179" s="248" t="s">
        <v>169</v>
      </c>
    </row>
    <row r="180" s="12" customFormat="1" ht="16.5" customHeight="1">
      <c r="B180" s="250"/>
      <c r="C180" s="251"/>
      <c r="D180" s="251"/>
      <c r="E180" s="252" t="s">
        <v>22</v>
      </c>
      <c r="F180" s="253" t="s">
        <v>181</v>
      </c>
      <c r="G180" s="251"/>
      <c r="H180" s="251"/>
      <c r="I180" s="251"/>
      <c r="J180" s="251"/>
      <c r="K180" s="254">
        <v>670.63</v>
      </c>
      <c r="L180" s="251"/>
      <c r="M180" s="251"/>
      <c r="N180" s="251"/>
      <c r="O180" s="251"/>
      <c r="P180" s="251"/>
      <c r="Q180" s="251"/>
      <c r="R180" s="255"/>
      <c r="T180" s="256"/>
      <c r="U180" s="251"/>
      <c r="V180" s="251"/>
      <c r="W180" s="251"/>
      <c r="X180" s="251"/>
      <c r="Y180" s="251"/>
      <c r="Z180" s="251"/>
      <c r="AA180" s="257"/>
      <c r="AT180" s="258" t="s">
        <v>177</v>
      </c>
      <c r="AU180" s="258" t="s">
        <v>38</v>
      </c>
      <c r="AV180" s="12" t="s">
        <v>174</v>
      </c>
      <c r="AW180" s="12" t="s">
        <v>37</v>
      </c>
      <c r="AX180" s="12" t="s">
        <v>38</v>
      </c>
      <c r="AY180" s="258" t="s">
        <v>169</v>
      </c>
    </row>
    <row r="181" s="1" customFormat="1" ht="25.5" customHeight="1">
      <c r="B181" s="47"/>
      <c r="C181" s="220" t="s">
        <v>241</v>
      </c>
      <c r="D181" s="220" t="s">
        <v>170</v>
      </c>
      <c r="E181" s="221" t="s">
        <v>789</v>
      </c>
      <c r="F181" s="222" t="s">
        <v>790</v>
      </c>
      <c r="G181" s="222"/>
      <c r="H181" s="222"/>
      <c r="I181" s="222"/>
      <c r="J181" s="223" t="s">
        <v>211</v>
      </c>
      <c r="K181" s="224">
        <v>10059.450000000001</v>
      </c>
      <c r="L181" s="225">
        <v>0</v>
      </c>
      <c r="M181" s="226"/>
      <c r="N181" s="227">
        <f>ROUND(L181*K181,1)</f>
        <v>0</v>
      </c>
      <c r="O181" s="227"/>
      <c r="P181" s="227"/>
      <c r="Q181" s="227"/>
      <c r="R181" s="49"/>
      <c r="T181" s="228" t="s">
        <v>22</v>
      </c>
      <c r="U181" s="57" t="s">
        <v>45</v>
      </c>
      <c r="V181" s="48"/>
      <c r="W181" s="229">
        <f>V181*K181</f>
        <v>0</v>
      </c>
      <c r="X181" s="229">
        <v>0</v>
      </c>
      <c r="Y181" s="229">
        <f>X181*K181</f>
        <v>0</v>
      </c>
      <c r="Z181" s="229">
        <v>0</v>
      </c>
      <c r="AA181" s="230">
        <f>Z181*K181</f>
        <v>0</v>
      </c>
      <c r="AR181" s="23" t="s">
        <v>174</v>
      </c>
      <c r="AT181" s="23" t="s">
        <v>170</v>
      </c>
      <c r="AU181" s="23" t="s">
        <v>38</v>
      </c>
      <c r="AY181" s="23" t="s">
        <v>169</v>
      </c>
      <c r="BE181" s="143">
        <f>IF(U181="základní",N181,0)</f>
        <v>0</v>
      </c>
      <c r="BF181" s="143">
        <f>IF(U181="snížená",N181,0)</f>
        <v>0</v>
      </c>
      <c r="BG181" s="143">
        <f>IF(U181="zákl. přenesená",N181,0)</f>
        <v>0</v>
      </c>
      <c r="BH181" s="143">
        <f>IF(U181="sníž. přenesená",N181,0)</f>
        <v>0</v>
      </c>
      <c r="BI181" s="143">
        <f>IF(U181="nulová",N181,0)</f>
        <v>0</v>
      </c>
      <c r="BJ181" s="23" t="s">
        <v>38</v>
      </c>
      <c r="BK181" s="143">
        <f>ROUND(L181*K181,1)</f>
        <v>0</v>
      </c>
      <c r="BL181" s="23" t="s">
        <v>174</v>
      </c>
      <c r="BM181" s="23" t="s">
        <v>791</v>
      </c>
    </row>
    <row r="182" s="1" customFormat="1" ht="16.5" customHeight="1">
      <c r="B182" s="47"/>
      <c r="C182" s="220" t="s">
        <v>247</v>
      </c>
      <c r="D182" s="220" t="s">
        <v>170</v>
      </c>
      <c r="E182" s="221" t="s">
        <v>792</v>
      </c>
      <c r="F182" s="222" t="s">
        <v>793</v>
      </c>
      <c r="G182" s="222"/>
      <c r="H182" s="222"/>
      <c r="I182" s="222"/>
      <c r="J182" s="223" t="s">
        <v>211</v>
      </c>
      <c r="K182" s="224">
        <v>670.63</v>
      </c>
      <c r="L182" s="225">
        <v>0</v>
      </c>
      <c r="M182" s="226"/>
      <c r="N182" s="227">
        <f>ROUND(L182*K182,1)</f>
        <v>0</v>
      </c>
      <c r="O182" s="227"/>
      <c r="P182" s="227"/>
      <c r="Q182" s="227"/>
      <c r="R182" s="49"/>
      <c r="T182" s="228" t="s">
        <v>22</v>
      </c>
      <c r="U182" s="57" t="s">
        <v>45</v>
      </c>
      <c r="V182" s="48"/>
      <c r="W182" s="229">
        <f>V182*K182</f>
        <v>0</v>
      </c>
      <c r="X182" s="229">
        <v>0</v>
      </c>
      <c r="Y182" s="229">
        <f>X182*K182</f>
        <v>0</v>
      </c>
      <c r="Z182" s="229">
        <v>0</v>
      </c>
      <c r="AA182" s="230">
        <f>Z182*K182</f>
        <v>0</v>
      </c>
      <c r="AR182" s="23" t="s">
        <v>174</v>
      </c>
      <c r="AT182" s="23" t="s">
        <v>170</v>
      </c>
      <c r="AU182" s="23" t="s">
        <v>38</v>
      </c>
      <c r="AY182" s="23" t="s">
        <v>169</v>
      </c>
      <c r="BE182" s="143">
        <f>IF(U182="základní",N182,0)</f>
        <v>0</v>
      </c>
      <c r="BF182" s="143">
        <f>IF(U182="snížená",N182,0)</f>
        <v>0</v>
      </c>
      <c r="BG182" s="143">
        <f>IF(U182="zákl. přenesená",N182,0)</f>
        <v>0</v>
      </c>
      <c r="BH182" s="143">
        <f>IF(U182="sníž. přenesená",N182,0)</f>
        <v>0</v>
      </c>
      <c r="BI182" s="143">
        <f>IF(U182="nulová",N182,0)</f>
        <v>0</v>
      </c>
      <c r="BJ182" s="23" t="s">
        <v>38</v>
      </c>
      <c r="BK182" s="143">
        <f>ROUND(L182*K182,1)</f>
        <v>0</v>
      </c>
      <c r="BL182" s="23" t="s">
        <v>174</v>
      </c>
      <c r="BM182" s="23" t="s">
        <v>794</v>
      </c>
    </row>
    <row r="183" s="1" customFormat="1" ht="38.25" customHeight="1">
      <c r="B183" s="47"/>
      <c r="C183" s="220" t="s">
        <v>252</v>
      </c>
      <c r="D183" s="220" t="s">
        <v>170</v>
      </c>
      <c r="E183" s="221" t="s">
        <v>795</v>
      </c>
      <c r="F183" s="222" t="s">
        <v>796</v>
      </c>
      <c r="G183" s="222"/>
      <c r="H183" s="222"/>
      <c r="I183" s="222"/>
      <c r="J183" s="223" t="s">
        <v>797</v>
      </c>
      <c r="K183" s="224">
        <v>150</v>
      </c>
      <c r="L183" s="225">
        <v>0</v>
      </c>
      <c r="M183" s="226"/>
      <c r="N183" s="227">
        <f>ROUND(L183*K183,1)</f>
        <v>0</v>
      </c>
      <c r="O183" s="227"/>
      <c r="P183" s="227"/>
      <c r="Q183" s="227"/>
      <c r="R183" s="49"/>
      <c r="T183" s="228" t="s">
        <v>22</v>
      </c>
      <c r="U183" s="57" t="s">
        <v>45</v>
      </c>
      <c r="V183" s="48"/>
      <c r="W183" s="229">
        <f>V183*K183</f>
        <v>0</v>
      </c>
      <c r="X183" s="229">
        <v>0</v>
      </c>
      <c r="Y183" s="229">
        <f>X183*K183</f>
        <v>0</v>
      </c>
      <c r="Z183" s="229">
        <v>0</v>
      </c>
      <c r="AA183" s="230">
        <f>Z183*K183</f>
        <v>0</v>
      </c>
      <c r="AR183" s="23" t="s">
        <v>174</v>
      </c>
      <c r="AT183" s="23" t="s">
        <v>170</v>
      </c>
      <c r="AU183" s="23" t="s">
        <v>38</v>
      </c>
      <c r="AY183" s="23" t="s">
        <v>169</v>
      </c>
      <c r="BE183" s="143">
        <f>IF(U183="základní",N183,0)</f>
        <v>0</v>
      </c>
      <c r="BF183" s="143">
        <f>IF(U183="snížená",N183,0)</f>
        <v>0</v>
      </c>
      <c r="BG183" s="143">
        <f>IF(U183="zákl. přenesená",N183,0)</f>
        <v>0</v>
      </c>
      <c r="BH183" s="143">
        <f>IF(U183="sníž. přenesená",N183,0)</f>
        <v>0</v>
      </c>
      <c r="BI183" s="143">
        <f>IF(U183="nulová",N183,0)</f>
        <v>0</v>
      </c>
      <c r="BJ183" s="23" t="s">
        <v>38</v>
      </c>
      <c r="BK183" s="143">
        <f>ROUND(L183*K183,1)</f>
        <v>0</v>
      </c>
      <c r="BL183" s="23" t="s">
        <v>174</v>
      </c>
      <c r="BM183" s="23" t="s">
        <v>798</v>
      </c>
    </row>
    <row r="184" s="9" customFormat="1" ht="37.44" customHeight="1">
      <c r="B184" s="206"/>
      <c r="C184" s="207"/>
      <c r="D184" s="208" t="s">
        <v>714</v>
      </c>
      <c r="E184" s="208"/>
      <c r="F184" s="208"/>
      <c r="G184" s="208"/>
      <c r="H184" s="208"/>
      <c r="I184" s="208"/>
      <c r="J184" s="208"/>
      <c r="K184" s="208"/>
      <c r="L184" s="208"/>
      <c r="M184" s="208"/>
      <c r="N184" s="276">
        <f>BK184</f>
        <v>0</v>
      </c>
      <c r="O184" s="277"/>
      <c r="P184" s="277"/>
      <c r="Q184" s="277"/>
      <c r="R184" s="210"/>
      <c r="T184" s="211"/>
      <c r="U184" s="207"/>
      <c r="V184" s="207"/>
      <c r="W184" s="212">
        <f>W185</f>
        <v>0</v>
      </c>
      <c r="X184" s="207"/>
      <c r="Y184" s="212">
        <f>Y185</f>
        <v>0</v>
      </c>
      <c r="Z184" s="207"/>
      <c r="AA184" s="213">
        <f>AA185</f>
        <v>0</v>
      </c>
      <c r="AR184" s="214" t="s">
        <v>38</v>
      </c>
      <c r="AT184" s="215" t="s">
        <v>79</v>
      </c>
      <c r="AU184" s="215" t="s">
        <v>80</v>
      </c>
      <c r="AY184" s="214" t="s">
        <v>169</v>
      </c>
      <c r="BK184" s="216">
        <f>BK185</f>
        <v>0</v>
      </c>
    </row>
    <row r="185" s="1" customFormat="1" ht="25.5" customHeight="1">
      <c r="B185" s="47"/>
      <c r="C185" s="220" t="s">
        <v>11</v>
      </c>
      <c r="D185" s="220" t="s">
        <v>170</v>
      </c>
      <c r="E185" s="221" t="s">
        <v>799</v>
      </c>
      <c r="F185" s="222" t="s">
        <v>800</v>
      </c>
      <c r="G185" s="222"/>
      <c r="H185" s="222"/>
      <c r="I185" s="222"/>
      <c r="J185" s="223" t="s">
        <v>205</v>
      </c>
      <c r="K185" s="224">
        <v>39.191000000000002</v>
      </c>
      <c r="L185" s="225">
        <v>0</v>
      </c>
      <c r="M185" s="226"/>
      <c r="N185" s="227">
        <f>ROUND(L185*K185,1)</f>
        <v>0</v>
      </c>
      <c r="O185" s="227"/>
      <c r="P185" s="227"/>
      <c r="Q185" s="227"/>
      <c r="R185" s="49"/>
      <c r="T185" s="228" t="s">
        <v>22</v>
      </c>
      <c r="U185" s="57" t="s">
        <v>45</v>
      </c>
      <c r="V185" s="48"/>
      <c r="W185" s="229">
        <f>V185*K185</f>
        <v>0</v>
      </c>
      <c r="X185" s="229">
        <v>0</v>
      </c>
      <c r="Y185" s="229">
        <f>X185*K185</f>
        <v>0</v>
      </c>
      <c r="Z185" s="229">
        <v>0</v>
      </c>
      <c r="AA185" s="230">
        <f>Z185*K185</f>
        <v>0</v>
      </c>
      <c r="AR185" s="23" t="s">
        <v>174</v>
      </c>
      <c r="AT185" s="23" t="s">
        <v>170</v>
      </c>
      <c r="AU185" s="23" t="s">
        <v>38</v>
      </c>
      <c r="AY185" s="23" t="s">
        <v>169</v>
      </c>
      <c r="BE185" s="143">
        <f>IF(U185="základní",N185,0)</f>
        <v>0</v>
      </c>
      <c r="BF185" s="143">
        <f>IF(U185="snížená",N185,0)</f>
        <v>0</v>
      </c>
      <c r="BG185" s="143">
        <f>IF(U185="zákl. přenesená",N185,0)</f>
        <v>0</v>
      </c>
      <c r="BH185" s="143">
        <f>IF(U185="sníž. přenesená",N185,0)</f>
        <v>0</v>
      </c>
      <c r="BI185" s="143">
        <f>IF(U185="nulová",N185,0)</f>
        <v>0</v>
      </c>
      <c r="BJ185" s="23" t="s">
        <v>38</v>
      </c>
      <c r="BK185" s="143">
        <f>ROUND(L185*K185,1)</f>
        <v>0</v>
      </c>
      <c r="BL185" s="23" t="s">
        <v>174</v>
      </c>
      <c r="BM185" s="23" t="s">
        <v>801</v>
      </c>
    </row>
    <row r="186" s="9" customFormat="1" ht="37.44" customHeight="1">
      <c r="B186" s="206"/>
      <c r="C186" s="207"/>
      <c r="D186" s="208" t="s">
        <v>715</v>
      </c>
      <c r="E186" s="208"/>
      <c r="F186" s="208"/>
      <c r="G186" s="208"/>
      <c r="H186" s="208"/>
      <c r="I186" s="208"/>
      <c r="J186" s="208"/>
      <c r="K186" s="208"/>
      <c r="L186" s="208"/>
      <c r="M186" s="208"/>
      <c r="N186" s="276">
        <f>BK186</f>
        <v>0</v>
      </c>
      <c r="O186" s="277"/>
      <c r="P186" s="277"/>
      <c r="Q186" s="277"/>
      <c r="R186" s="210"/>
      <c r="T186" s="211"/>
      <c r="U186" s="207"/>
      <c r="V186" s="207"/>
      <c r="W186" s="212">
        <f>SUM(W187:W209)</f>
        <v>0</v>
      </c>
      <c r="X186" s="207"/>
      <c r="Y186" s="212">
        <f>SUM(Y187:Y209)</f>
        <v>0.251973</v>
      </c>
      <c r="Z186" s="207"/>
      <c r="AA186" s="213">
        <f>SUM(AA187:AA209)</f>
        <v>0</v>
      </c>
      <c r="AR186" s="214" t="s">
        <v>118</v>
      </c>
      <c r="AT186" s="215" t="s">
        <v>79</v>
      </c>
      <c r="AU186" s="215" t="s">
        <v>80</v>
      </c>
      <c r="AY186" s="214" t="s">
        <v>169</v>
      </c>
      <c r="BK186" s="216">
        <f>SUM(BK187:BK209)</f>
        <v>0</v>
      </c>
    </row>
    <row r="187" s="1" customFormat="1" ht="16.5" customHeight="1">
      <c r="B187" s="47"/>
      <c r="C187" s="220" t="s">
        <v>262</v>
      </c>
      <c r="D187" s="220" t="s">
        <v>170</v>
      </c>
      <c r="E187" s="221" t="s">
        <v>802</v>
      </c>
      <c r="F187" s="222" t="s">
        <v>803</v>
      </c>
      <c r="G187" s="222"/>
      <c r="H187" s="222"/>
      <c r="I187" s="222"/>
      <c r="J187" s="223" t="s">
        <v>211</v>
      </c>
      <c r="K187" s="224">
        <v>534.976</v>
      </c>
      <c r="L187" s="225">
        <v>0</v>
      </c>
      <c r="M187" s="226"/>
      <c r="N187" s="227">
        <f>ROUND(L187*K187,1)</f>
        <v>0</v>
      </c>
      <c r="O187" s="227"/>
      <c r="P187" s="227"/>
      <c r="Q187" s="227"/>
      <c r="R187" s="49"/>
      <c r="T187" s="228" t="s">
        <v>22</v>
      </c>
      <c r="U187" s="57" t="s">
        <v>45</v>
      </c>
      <c r="V187" s="48"/>
      <c r="W187" s="229">
        <f>V187*K187</f>
        <v>0</v>
      </c>
      <c r="X187" s="229">
        <v>0</v>
      </c>
      <c r="Y187" s="229">
        <f>X187*K187</f>
        <v>0</v>
      </c>
      <c r="Z187" s="229">
        <v>0</v>
      </c>
      <c r="AA187" s="230">
        <f>Z187*K187</f>
        <v>0</v>
      </c>
      <c r="AR187" s="23" t="s">
        <v>262</v>
      </c>
      <c r="AT187" s="23" t="s">
        <v>170</v>
      </c>
      <c r="AU187" s="23" t="s">
        <v>38</v>
      </c>
      <c r="AY187" s="23" t="s">
        <v>169</v>
      </c>
      <c r="BE187" s="143">
        <f>IF(U187="základní",N187,0)</f>
        <v>0</v>
      </c>
      <c r="BF187" s="143">
        <f>IF(U187="snížená",N187,0)</f>
        <v>0</v>
      </c>
      <c r="BG187" s="143">
        <f>IF(U187="zákl. přenesená",N187,0)</f>
        <v>0</v>
      </c>
      <c r="BH187" s="143">
        <f>IF(U187="sníž. přenesená",N187,0)</f>
        <v>0</v>
      </c>
      <c r="BI187" s="143">
        <f>IF(U187="nulová",N187,0)</f>
        <v>0</v>
      </c>
      <c r="BJ187" s="23" t="s">
        <v>38</v>
      </c>
      <c r="BK187" s="143">
        <f>ROUND(L187*K187,1)</f>
        <v>0</v>
      </c>
      <c r="BL187" s="23" t="s">
        <v>262</v>
      </c>
      <c r="BM187" s="23" t="s">
        <v>804</v>
      </c>
    </row>
    <row r="188" s="10" customFormat="1" ht="16.5" customHeight="1">
      <c r="B188" s="231"/>
      <c r="C188" s="232"/>
      <c r="D188" s="232"/>
      <c r="E188" s="233" t="s">
        <v>22</v>
      </c>
      <c r="F188" s="234" t="s">
        <v>805</v>
      </c>
      <c r="G188" s="235"/>
      <c r="H188" s="235"/>
      <c r="I188" s="235"/>
      <c r="J188" s="232"/>
      <c r="K188" s="233" t="s">
        <v>22</v>
      </c>
      <c r="L188" s="232"/>
      <c r="M188" s="232"/>
      <c r="N188" s="232"/>
      <c r="O188" s="232"/>
      <c r="P188" s="232"/>
      <c r="Q188" s="232"/>
      <c r="R188" s="236"/>
      <c r="T188" s="237"/>
      <c r="U188" s="232"/>
      <c r="V188" s="232"/>
      <c r="W188" s="232"/>
      <c r="X188" s="232"/>
      <c r="Y188" s="232"/>
      <c r="Z188" s="232"/>
      <c r="AA188" s="238"/>
      <c r="AT188" s="239" t="s">
        <v>177</v>
      </c>
      <c r="AU188" s="239" t="s">
        <v>38</v>
      </c>
      <c r="AV188" s="10" t="s">
        <v>38</v>
      </c>
      <c r="AW188" s="10" t="s">
        <v>37</v>
      </c>
      <c r="AX188" s="10" t="s">
        <v>80</v>
      </c>
      <c r="AY188" s="239" t="s">
        <v>169</v>
      </c>
    </row>
    <row r="189" s="11" customFormat="1" ht="16.5" customHeight="1">
      <c r="B189" s="240"/>
      <c r="C189" s="241"/>
      <c r="D189" s="241"/>
      <c r="E189" s="242" t="s">
        <v>22</v>
      </c>
      <c r="F189" s="243" t="s">
        <v>806</v>
      </c>
      <c r="G189" s="241"/>
      <c r="H189" s="241"/>
      <c r="I189" s="241"/>
      <c r="J189" s="241"/>
      <c r="K189" s="244">
        <v>220.63</v>
      </c>
      <c r="L189" s="241"/>
      <c r="M189" s="241"/>
      <c r="N189" s="241"/>
      <c r="O189" s="241"/>
      <c r="P189" s="241"/>
      <c r="Q189" s="241"/>
      <c r="R189" s="245"/>
      <c r="T189" s="246"/>
      <c r="U189" s="241"/>
      <c r="V189" s="241"/>
      <c r="W189" s="241"/>
      <c r="X189" s="241"/>
      <c r="Y189" s="241"/>
      <c r="Z189" s="241"/>
      <c r="AA189" s="247"/>
      <c r="AT189" s="248" t="s">
        <v>177</v>
      </c>
      <c r="AU189" s="248" t="s">
        <v>38</v>
      </c>
      <c r="AV189" s="11" t="s">
        <v>118</v>
      </c>
      <c r="AW189" s="11" t="s">
        <v>37</v>
      </c>
      <c r="AX189" s="11" t="s">
        <v>80</v>
      </c>
      <c r="AY189" s="248" t="s">
        <v>169</v>
      </c>
    </row>
    <row r="190" s="10" customFormat="1" ht="25.5" customHeight="1">
      <c r="B190" s="231"/>
      <c r="C190" s="232"/>
      <c r="D190" s="232"/>
      <c r="E190" s="233" t="s">
        <v>22</v>
      </c>
      <c r="F190" s="249" t="s">
        <v>807</v>
      </c>
      <c r="G190" s="232"/>
      <c r="H190" s="232"/>
      <c r="I190" s="232"/>
      <c r="J190" s="232"/>
      <c r="K190" s="233" t="s">
        <v>22</v>
      </c>
      <c r="L190" s="232"/>
      <c r="M190" s="232"/>
      <c r="N190" s="232"/>
      <c r="O190" s="232"/>
      <c r="P190" s="232"/>
      <c r="Q190" s="232"/>
      <c r="R190" s="236"/>
      <c r="T190" s="237"/>
      <c r="U190" s="232"/>
      <c r="V190" s="232"/>
      <c r="W190" s="232"/>
      <c r="X190" s="232"/>
      <c r="Y190" s="232"/>
      <c r="Z190" s="232"/>
      <c r="AA190" s="238"/>
      <c r="AT190" s="239" t="s">
        <v>177</v>
      </c>
      <c r="AU190" s="239" t="s">
        <v>38</v>
      </c>
      <c r="AV190" s="10" t="s">
        <v>38</v>
      </c>
      <c r="AW190" s="10" t="s">
        <v>37</v>
      </c>
      <c r="AX190" s="10" t="s">
        <v>80</v>
      </c>
      <c r="AY190" s="239" t="s">
        <v>169</v>
      </c>
    </row>
    <row r="191" s="11" customFormat="1" ht="16.5" customHeight="1">
      <c r="B191" s="240"/>
      <c r="C191" s="241"/>
      <c r="D191" s="241"/>
      <c r="E191" s="242" t="s">
        <v>22</v>
      </c>
      <c r="F191" s="243" t="s">
        <v>808</v>
      </c>
      <c r="G191" s="241"/>
      <c r="H191" s="241"/>
      <c r="I191" s="241"/>
      <c r="J191" s="241"/>
      <c r="K191" s="244">
        <v>314.346</v>
      </c>
      <c r="L191" s="241"/>
      <c r="M191" s="241"/>
      <c r="N191" s="241"/>
      <c r="O191" s="241"/>
      <c r="P191" s="241"/>
      <c r="Q191" s="241"/>
      <c r="R191" s="245"/>
      <c r="T191" s="246"/>
      <c r="U191" s="241"/>
      <c r="V191" s="241"/>
      <c r="W191" s="241"/>
      <c r="X191" s="241"/>
      <c r="Y191" s="241"/>
      <c r="Z191" s="241"/>
      <c r="AA191" s="247"/>
      <c r="AT191" s="248" t="s">
        <v>177</v>
      </c>
      <c r="AU191" s="248" t="s">
        <v>38</v>
      </c>
      <c r="AV191" s="11" t="s">
        <v>118</v>
      </c>
      <c r="AW191" s="11" t="s">
        <v>37</v>
      </c>
      <c r="AX191" s="11" t="s">
        <v>80</v>
      </c>
      <c r="AY191" s="248" t="s">
        <v>169</v>
      </c>
    </row>
    <row r="192" s="12" customFormat="1" ht="16.5" customHeight="1">
      <c r="B192" s="250"/>
      <c r="C192" s="251"/>
      <c r="D192" s="251"/>
      <c r="E192" s="252" t="s">
        <v>22</v>
      </c>
      <c r="F192" s="253" t="s">
        <v>181</v>
      </c>
      <c r="G192" s="251"/>
      <c r="H192" s="251"/>
      <c r="I192" s="251"/>
      <c r="J192" s="251"/>
      <c r="K192" s="254">
        <v>534.976</v>
      </c>
      <c r="L192" s="251"/>
      <c r="M192" s="251"/>
      <c r="N192" s="251"/>
      <c r="O192" s="251"/>
      <c r="P192" s="251"/>
      <c r="Q192" s="251"/>
      <c r="R192" s="255"/>
      <c r="T192" s="256"/>
      <c r="U192" s="251"/>
      <c r="V192" s="251"/>
      <c r="W192" s="251"/>
      <c r="X192" s="251"/>
      <c r="Y192" s="251"/>
      <c r="Z192" s="251"/>
      <c r="AA192" s="257"/>
      <c r="AT192" s="258" t="s">
        <v>177</v>
      </c>
      <c r="AU192" s="258" t="s">
        <v>38</v>
      </c>
      <c r="AV192" s="12" t="s">
        <v>174</v>
      </c>
      <c r="AW192" s="12" t="s">
        <v>37</v>
      </c>
      <c r="AX192" s="12" t="s">
        <v>38</v>
      </c>
      <c r="AY192" s="258" t="s">
        <v>169</v>
      </c>
    </row>
    <row r="193" s="1" customFormat="1" ht="38.25" customHeight="1">
      <c r="B193" s="47"/>
      <c r="C193" s="220" t="s">
        <v>268</v>
      </c>
      <c r="D193" s="220" t="s">
        <v>170</v>
      </c>
      <c r="E193" s="221" t="s">
        <v>809</v>
      </c>
      <c r="F193" s="222" t="s">
        <v>810</v>
      </c>
      <c r="G193" s="222"/>
      <c r="H193" s="222"/>
      <c r="I193" s="222"/>
      <c r="J193" s="223" t="s">
        <v>211</v>
      </c>
      <c r="K193" s="224">
        <v>534.96699999999998</v>
      </c>
      <c r="L193" s="225">
        <v>0</v>
      </c>
      <c r="M193" s="226"/>
      <c r="N193" s="227">
        <f>ROUND(L193*K193,1)</f>
        <v>0</v>
      </c>
      <c r="O193" s="227"/>
      <c r="P193" s="227"/>
      <c r="Q193" s="227"/>
      <c r="R193" s="49"/>
      <c r="T193" s="228" t="s">
        <v>22</v>
      </c>
      <c r="U193" s="57" t="s">
        <v>45</v>
      </c>
      <c r="V193" s="48"/>
      <c r="W193" s="229">
        <f>V193*K193</f>
        <v>0</v>
      </c>
      <c r="X193" s="229">
        <v>0</v>
      </c>
      <c r="Y193" s="229">
        <f>X193*K193</f>
        <v>0</v>
      </c>
      <c r="Z193" s="229">
        <v>0</v>
      </c>
      <c r="AA193" s="230">
        <f>Z193*K193</f>
        <v>0</v>
      </c>
      <c r="AR193" s="23" t="s">
        <v>262</v>
      </c>
      <c r="AT193" s="23" t="s">
        <v>170</v>
      </c>
      <c r="AU193" s="23" t="s">
        <v>38</v>
      </c>
      <c r="AY193" s="23" t="s">
        <v>169</v>
      </c>
      <c r="BE193" s="143">
        <f>IF(U193="základní",N193,0)</f>
        <v>0</v>
      </c>
      <c r="BF193" s="143">
        <f>IF(U193="snížená",N193,0)</f>
        <v>0</v>
      </c>
      <c r="BG193" s="143">
        <f>IF(U193="zákl. přenesená",N193,0)</f>
        <v>0</v>
      </c>
      <c r="BH193" s="143">
        <f>IF(U193="sníž. přenesená",N193,0)</f>
        <v>0</v>
      </c>
      <c r="BI193" s="143">
        <f>IF(U193="nulová",N193,0)</f>
        <v>0</v>
      </c>
      <c r="BJ193" s="23" t="s">
        <v>38</v>
      </c>
      <c r="BK193" s="143">
        <f>ROUND(L193*K193,1)</f>
        <v>0</v>
      </c>
      <c r="BL193" s="23" t="s">
        <v>262</v>
      </c>
      <c r="BM193" s="23" t="s">
        <v>811</v>
      </c>
    </row>
    <row r="194" s="1" customFormat="1" ht="16.5" customHeight="1">
      <c r="B194" s="47"/>
      <c r="C194" s="261" t="s">
        <v>274</v>
      </c>
      <c r="D194" s="261" t="s">
        <v>248</v>
      </c>
      <c r="E194" s="262" t="s">
        <v>812</v>
      </c>
      <c r="F194" s="263" t="s">
        <v>813</v>
      </c>
      <c r="G194" s="263"/>
      <c r="H194" s="263"/>
      <c r="I194" s="263"/>
      <c r="J194" s="264" t="s">
        <v>724</v>
      </c>
      <c r="K194" s="265">
        <v>62.591999999999999</v>
      </c>
      <c r="L194" s="266">
        <v>0</v>
      </c>
      <c r="M194" s="267"/>
      <c r="N194" s="268">
        <f>ROUND(L194*K194,1)</f>
        <v>0</v>
      </c>
      <c r="O194" s="227"/>
      <c r="P194" s="227"/>
      <c r="Q194" s="227"/>
      <c r="R194" s="49"/>
      <c r="T194" s="228" t="s">
        <v>22</v>
      </c>
      <c r="U194" s="57" t="s">
        <v>45</v>
      </c>
      <c r="V194" s="48"/>
      <c r="W194" s="229">
        <f>V194*K194</f>
        <v>0</v>
      </c>
      <c r="X194" s="229">
        <v>0.001</v>
      </c>
      <c r="Y194" s="229">
        <f>X194*K194</f>
        <v>0.062591999999999995</v>
      </c>
      <c r="Z194" s="229">
        <v>0</v>
      </c>
      <c r="AA194" s="230">
        <f>Z194*K194</f>
        <v>0</v>
      </c>
      <c r="AR194" s="23" t="s">
        <v>354</v>
      </c>
      <c r="AT194" s="23" t="s">
        <v>248</v>
      </c>
      <c r="AU194" s="23" t="s">
        <v>38</v>
      </c>
      <c r="AY194" s="23" t="s">
        <v>169</v>
      </c>
      <c r="BE194" s="143">
        <f>IF(U194="základní",N194,0)</f>
        <v>0</v>
      </c>
      <c r="BF194" s="143">
        <f>IF(U194="snížená",N194,0)</f>
        <v>0</v>
      </c>
      <c r="BG194" s="143">
        <f>IF(U194="zákl. přenesená",N194,0)</f>
        <v>0</v>
      </c>
      <c r="BH194" s="143">
        <f>IF(U194="sníž. přenesená",N194,0)</f>
        <v>0</v>
      </c>
      <c r="BI194" s="143">
        <f>IF(U194="nulová",N194,0)</f>
        <v>0</v>
      </c>
      <c r="BJ194" s="23" t="s">
        <v>38</v>
      </c>
      <c r="BK194" s="143">
        <f>ROUND(L194*K194,1)</f>
        <v>0</v>
      </c>
      <c r="BL194" s="23" t="s">
        <v>262</v>
      </c>
      <c r="BM194" s="23" t="s">
        <v>814</v>
      </c>
    </row>
    <row r="195" s="10" customFormat="1" ht="25.5" customHeight="1">
      <c r="B195" s="231"/>
      <c r="C195" s="232"/>
      <c r="D195" s="232"/>
      <c r="E195" s="233" t="s">
        <v>22</v>
      </c>
      <c r="F195" s="234" t="s">
        <v>815</v>
      </c>
      <c r="G195" s="235"/>
      <c r="H195" s="235"/>
      <c r="I195" s="235"/>
      <c r="J195" s="232"/>
      <c r="K195" s="233" t="s">
        <v>22</v>
      </c>
      <c r="L195" s="232"/>
      <c r="M195" s="232"/>
      <c r="N195" s="232"/>
      <c r="O195" s="232"/>
      <c r="P195" s="232"/>
      <c r="Q195" s="232"/>
      <c r="R195" s="236"/>
      <c r="T195" s="237"/>
      <c r="U195" s="232"/>
      <c r="V195" s="232"/>
      <c r="W195" s="232"/>
      <c r="X195" s="232"/>
      <c r="Y195" s="232"/>
      <c r="Z195" s="232"/>
      <c r="AA195" s="238"/>
      <c r="AT195" s="239" t="s">
        <v>177</v>
      </c>
      <c r="AU195" s="239" t="s">
        <v>38</v>
      </c>
      <c r="AV195" s="10" t="s">
        <v>38</v>
      </c>
      <c r="AW195" s="10" t="s">
        <v>37</v>
      </c>
      <c r="AX195" s="10" t="s">
        <v>80</v>
      </c>
      <c r="AY195" s="239" t="s">
        <v>169</v>
      </c>
    </row>
    <row r="196" s="11" customFormat="1" ht="16.5" customHeight="1">
      <c r="B196" s="240"/>
      <c r="C196" s="241"/>
      <c r="D196" s="241"/>
      <c r="E196" s="242" t="s">
        <v>22</v>
      </c>
      <c r="F196" s="243" t="s">
        <v>816</v>
      </c>
      <c r="G196" s="241"/>
      <c r="H196" s="241"/>
      <c r="I196" s="241"/>
      <c r="J196" s="241"/>
      <c r="K196" s="244">
        <v>62.591999999999999</v>
      </c>
      <c r="L196" s="241"/>
      <c r="M196" s="241"/>
      <c r="N196" s="241"/>
      <c r="O196" s="241"/>
      <c r="P196" s="241"/>
      <c r="Q196" s="241"/>
      <c r="R196" s="245"/>
      <c r="T196" s="246"/>
      <c r="U196" s="241"/>
      <c r="V196" s="241"/>
      <c r="W196" s="241"/>
      <c r="X196" s="241"/>
      <c r="Y196" s="241"/>
      <c r="Z196" s="241"/>
      <c r="AA196" s="247"/>
      <c r="AT196" s="248" t="s">
        <v>177</v>
      </c>
      <c r="AU196" s="248" t="s">
        <v>38</v>
      </c>
      <c r="AV196" s="11" t="s">
        <v>118</v>
      </c>
      <c r="AW196" s="11" t="s">
        <v>37</v>
      </c>
      <c r="AX196" s="11" t="s">
        <v>38</v>
      </c>
      <c r="AY196" s="248" t="s">
        <v>169</v>
      </c>
    </row>
    <row r="197" s="1" customFormat="1" ht="16.5" customHeight="1">
      <c r="B197" s="47"/>
      <c r="C197" s="261" t="s">
        <v>278</v>
      </c>
      <c r="D197" s="261" t="s">
        <v>248</v>
      </c>
      <c r="E197" s="262" t="s">
        <v>817</v>
      </c>
      <c r="F197" s="263" t="s">
        <v>818</v>
      </c>
      <c r="G197" s="263"/>
      <c r="H197" s="263"/>
      <c r="I197" s="263"/>
      <c r="J197" s="264" t="s">
        <v>724</v>
      </c>
      <c r="K197" s="265">
        <v>80.245999999999995</v>
      </c>
      <c r="L197" s="266">
        <v>0</v>
      </c>
      <c r="M197" s="267"/>
      <c r="N197" s="268">
        <f>ROUND(L197*K197,1)</f>
        <v>0</v>
      </c>
      <c r="O197" s="227"/>
      <c r="P197" s="227"/>
      <c r="Q197" s="227"/>
      <c r="R197" s="49"/>
      <c r="T197" s="228" t="s">
        <v>22</v>
      </c>
      <c r="U197" s="57" t="s">
        <v>45</v>
      </c>
      <c r="V197" s="48"/>
      <c r="W197" s="229">
        <f>V197*K197</f>
        <v>0</v>
      </c>
      <c r="X197" s="229">
        <v>0.001</v>
      </c>
      <c r="Y197" s="229">
        <f>X197*K197</f>
        <v>0.080245999999999998</v>
      </c>
      <c r="Z197" s="229">
        <v>0</v>
      </c>
      <c r="AA197" s="230">
        <f>Z197*K197</f>
        <v>0</v>
      </c>
      <c r="AR197" s="23" t="s">
        <v>354</v>
      </c>
      <c r="AT197" s="23" t="s">
        <v>248</v>
      </c>
      <c r="AU197" s="23" t="s">
        <v>38</v>
      </c>
      <c r="AY197" s="23" t="s">
        <v>169</v>
      </c>
      <c r="BE197" s="143">
        <f>IF(U197="základní",N197,0)</f>
        <v>0</v>
      </c>
      <c r="BF197" s="143">
        <f>IF(U197="snížená",N197,0)</f>
        <v>0</v>
      </c>
      <c r="BG197" s="143">
        <f>IF(U197="zákl. přenesená",N197,0)</f>
        <v>0</v>
      </c>
      <c r="BH197" s="143">
        <f>IF(U197="sníž. přenesená",N197,0)</f>
        <v>0</v>
      </c>
      <c r="BI197" s="143">
        <f>IF(U197="nulová",N197,0)</f>
        <v>0</v>
      </c>
      <c r="BJ197" s="23" t="s">
        <v>38</v>
      </c>
      <c r="BK197" s="143">
        <f>ROUND(L197*K197,1)</f>
        <v>0</v>
      </c>
      <c r="BL197" s="23" t="s">
        <v>262</v>
      </c>
      <c r="BM197" s="23" t="s">
        <v>819</v>
      </c>
    </row>
    <row r="198" s="10" customFormat="1" ht="16.5" customHeight="1">
      <c r="B198" s="231"/>
      <c r="C198" s="232"/>
      <c r="D198" s="232"/>
      <c r="E198" s="233" t="s">
        <v>22</v>
      </c>
      <c r="F198" s="234" t="s">
        <v>820</v>
      </c>
      <c r="G198" s="235"/>
      <c r="H198" s="235"/>
      <c r="I198" s="235"/>
      <c r="J198" s="232"/>
      <c r="K198" s="233" t="s">
        <v>22</v>
      </c>
      <c r="L198" s="232"/>
      <c r="M198" s="232"/>
      <c r="N198" s="232"/>
      <c r="O198" s="232"/>
      <c r="P198" s="232"/>
      <c r="Q198" s="232"/>
      <c r="R198" s="236"/>
      <c r="T198" s="237"/>
      <c r="U198" s="232"/>
      <c r="V198" s="232"/>
      <c r="W198" s="232"/>
      <c r="X198" s="232"/>
      <c r="Y198" s="232"/>
      <c r="Z198" s="232"/>
      <c r="AA198" s="238"/>
      <c r="AT198" s="239" t="s">
        <v>177</v>
      </c>
      <c r="AU198" s="239" t="s">
        <v>38</v>
      </c>
      <c r="AV198" s="10" t="s">
        <v>38</v>
      </c>
      <c r="AW198" s="10" t="s">
        <v>37</v>
      </c>
      <c r="AX198" s="10" t="s">
        <v>80</v>
      </c>
      <c r="AY198" s="239" t="s">
        <v>169</v>
      </c>
    </row>
    <row r="199" s="11" customFormat="1" ht="16.5" customHeight="1">
      <c r="B199" s="240"/>
      <c r="C199" s="241"/>
      <c r="D199" s="241"/>
      <c r="E199" s="242" t="s">
        <v>22</v>
      </c>
      <c r="F199" s="243" t="s">
        <v>821</v>
      </c>
      <c r="G199" s="241"/>
      <c r="H199" s="241"/>
      <c r="I199" s="241"/>
      <c r="J199" s="241"/>
      <c r="K199" s="244">
        <v>80.245999999999995</v>
      </c>
      <c r="L199" s="241"/>
      <c r="M199" s="241"/>
      <c r="N199" s="241"/>
      <c r="O199" s="241"/>
      <c r="P199" s="241"/>
      <c r="Q199" s="241"/>
      <c r="R199" s="245"/>
      <c r="T199" s="246"/>
      <c r="U199" s="241"/>
      <c r="V199" s="241"/>
      <c r="W199" s="241"/>
      <c r="X199" s="241"/>
      <c r="Y199" s="241"/>
      <c r="Z199" s="241"/>
      <c r="AA199" s="247"/>
      <c r="AT199" s="248" t="s">
        <v>177</v>
      </c>
      <c r="AU199" s="248" t="s">
        <v>38</v>
      </c>
      <c r="AV199" s="11" t="s">
        <v>118</v>
      </c>
      <c r="AW199" s="11" t="s">
        <v>37</v>
      </c>
      <c r="AX199" s="11" t="s">
        <v>38</v>
      </c>
      <c r="AY199" s="248" t="s">
        <v>169</v>
      </c>
    </row>
    <row r="200" s="1" customFormat="1" ht="25.5" customHeight="1">
      <c r="B200" s="47"/>
      <c r="C200" s="261" t="s">
        <v>286</v>
      </c>
      <c r="D200" s="261" t="s">
        <v>248</v>
      </c>
      <c r="E200" s="262" t="s">
        <v>822</v>
      </c>
      <c r="F200" s="263" t="s">
        <v>823</v>
      </c>
      <c r="G200" s="263"/>
      <c r="H200" s="263"/>
      <c r="I200" s="263"/>
      <c r="J200" s="264" t="s">
        <v>724</v>
      </c>
      <c r="K200" s="265">
        <v>19.259</v>
      </c>
      <c r="L200" s="266">
        <v>0</v>
      </c>
      <c r="M200" s="267"/>
      <c r="N200" s="268">
        <f>ROUND(L200*K200,1)</f>
        <v>0</v>
      </c>
      <c r="O200" s="227"/>
      <c r="P200" s="227"/>
      <c r="Q200" s="227"/>
      <c r="R200" s="49"/>
      <c r="T200" s="228" t="s">
        <v>22</v>
      </c>
      <c r="U200" s="57" t="s">
        <v>45</v>
      </c>
      <c r="V200" s="48"/>
      <c r="W200" s="229">
        <f>V200*K200</f>
        <v>0</v>
      </c>
      <c r="X200" s="229">
        <v>0.001</v>
      </c>
      <c r="Y200" s="229">
        <f>X200*K200</f>
        <v>0.019259000000000002</v>
      </c>
      <c r="Z200" s="229">
        <v>0</v>
      </c>
      <c r="AA200" s="230">
        <f>Z200*K200</f>
        <v>0</v>
      </c>
      <c r="AR200" s="23" t="s">
        <v>354</v>
      </c>
      <c r="AT200" s="23" t="s">
        <v>248</v>
      </c>
      <c r="AU200" s="23" t="s">
        <v>38</v>
      </c>
      <c r="AY200" s="23" t="s">
        <v>169</v>
      </c>
      <c r="BE200" s="143">
        <f>IF(U200="základní",N200,0)</f>
        <v>0</v>
      </c>
      <c r="BF200" s="143">
        <f>IF(U200="snížená",N200,0)</f>
        <v>0</v>
      </c>
      <c r="BG200" s="143">
        <f>IF(U200="zákl. přenesená",N200,0)</f>
        <v>0</v>
      </c>
      <c r="BH200" s="143">
        <f>IF(U200="sníž. přenesená",N200,0)</f>
        <v>0</v>
      </c>
      <c r="BI200" s="143">
        <f>IF(U200="nulová",N200,0)</f>
        <v>0</v>
      </c>
      <c r="BJ200" s="23" t="s">
        <v>38</v>
      </c>
      <c r="BK200" s="143">
        <f>ROUND(L200*K200,1)</f>
        <v>0</v>
      </c>
      <c r="BL200" s="23" t="s">
        <v>262</v>
      </c>
      <c r="BM200" s="23" t="s">
        <v>824</v>
      </c>
    </row>
    <row r="201" s="10" customFormat="1" ht="16.5" customHeight="1">
      <c r="B201" s="231"/>
      <c r="C201" s="232"/>
      <c r="D201" s="232"/>
      <c r="E201" s="233" t="s">
        <v>22</v>
      </c>
      <c r="F201" s="234" t="s">
        <v>825</v>
      </c>
      <c r="G201" s="235"/>
      <c r="H201" s="235"/>
      <c r="I201" s="235"/>
      <c r="J201" s="232"/>
      <c r="K201" s="233" t="s">
        <v>22</v>
      </c>
      <c r="L201" s="232"/>
      <c r="M201" s="232"/>
      <c r="N201" s="232"/>
      <c r="O201" s="232"/>
      <c r="P201" s="232"/>
      <c r="Q201" s="232"/>
      <c r="R201" s="236"/>
      <c r="T201" s="237"/>
      <c r="U201" s="232"/>
      <c r="V201" s="232"/>
      <c r="W201" s="232"/>
      <c r="X201" s="232"/>
      <c r="Y201" s="232"/>
      <c r="Z201" s="232"/>
      <c r="AA201" s="238"/>
      <c r="AT201" s="239" t="s">
        <v>177</v>
      </c>
      <c r="AU201" s="239" t="s">
        <v>38</v>
      </c>
      <c r="AV201" s="10" t="s">
        <v>38</v>
      </c>
      <c r="AW201" s="10" t="s">
        <v>37</v>
      </c>
      <c r="AX201" s="10" t="s">
        <v>80</v>
      </c>
      <c r="AY201" s="239" t="s">
        <v>169</v>
      </c>
    </row>
    <row r="202" s="11" customFormat="1" ht="16.5" customHeight="1">
      <c r="B202" s="240"/>
      <c r="C202" s="241"/>
      <c r="D202" s="241"/>
      <c r="E202" s="242" t="s">
        <v>22</v>
      </c>
      <c r="F202" s="243" t="s">
        <v>826</v>
      </c>
      <c r="G202" s="241"/>
      <c r="H202" s="241"/>
      <c r="I202" s="241"/>
      <c r="J202" s="241"/>
      <c r="K202" s="244">
        <v>19.259</v>
      </c>
      <c r="L202" s="241"/>
      <c r="M202" s="241"/>
      <c r="N202" s="241"/>
      <c r="O202" s="241"/>
      <c r="P202" s="241"/>
      <c r="Q202" s="241"/>
      <c r="R202" s="245"/>
      <c r="T202" s="246"/>
      <c r="U202" s="241"/>
      <c r="V202" s="241"/>
      <c r="W202" s="241"/>
      <c r="X202" s="241"/>
      <c r="Y202" s="241"/>
      <c r="Z202" s="241"/>
      <c r="AA202" s="247"/>
      <c r="AT202" s="248" t="s">
        <v>177</v>
      </c>
      <c r="AU202" s="248" t="s">
        <v>38</v>
      </c>
      <c r="AV202" s="11" t="s">
        <v>118</v>
      </c>
      <c r="AW202" s="11" t="s">
        <v>37</v>
      </c>
      <c r="AX202" s="11" t="s">
        <v>38</v>
      </c>
      <c r="AY202" s="248" t="s">
        <v>169</v>
      </c>
    </row>
    <row r="203" s="1" customFormat="1" ht="38.25" customHeight="1">
      <c r="B203" s="47"/>
      <c r="C203" s="220" t="s">
        <v>10</v>
      </c>
      <c r="D203" s="220" t="s">
        <v>170</v>
      </c>
      <c r="E203" s="221" t="s">
        <v>827</v>
      </c>
      <c r="F203" s="222" t="s">
        <v>828</v>
      </c>
      <c r="G203" s="222"/>
      <c r="H203" s="222"/>
      <c r="I203" s="222"/>
      <c r="J203" s="223" t="s">
        <v>211</v>
      </c>
      <c r="K203" s="224">
        <v>534.976</v>
      </c>
      <c r="L203" s="225">
        <v>0</v>
      </c>
      <c r="M203" s="226"/>
      <c r="N203" s="227">
        <f>ROUND(L203*K203,1)</f>
        <v>0</v>
      </c>
      <c r="O203" s="227"/>
      <c r="P203" s="227"/>
      <c r="Q203" s="227"/>
      <c r="R203" s="49"/>
      <c r="T203" s="228" t="s">
        <v>22</v>
      </c>
      <c r="U203" s="57" t="s">
        <v>45</v>
      </c>
      <c r="V203" s="48"/>
      <c r="W203" s="229">
        <f>V203*K203</f>
        <v>0</v>
      </c>
      <c r="X203" s="229">
        <v>0</v>
      </c>
      <c r="Y203" s="229">
        <f>X203*K203</f>
        <v>0</v>
      </c>
      <c r="Z203" s="229">
        <v>0</v>
      </c>
      <c r="AA203" s="230">
        <f>Z203*K203</f>
        <v>0</v>
      </c>
      <c r="AR203" s="23" t="s">
        <v>262</v>
      </c>
      <c r="AT203" s="23" t="s">
        <v>170</v>
      </c>
      <c r="AU203" s="23" t="s">
        <v>38</v>
      </c>
      <c r="AY203" s="23" t="s">
        <v>169</v>
      </c>
      <c r="BE203" s="143">
        <f>IF(U203="základní",N203,0)</f>
        <v>0</v>
      </c>
      <c r="BF203" s="143">
        <f>IF(U203="snížená",N203,0)</f>
        <v>0</v>
      </c>
      <c r="BG203" s="143">
        <f>IF(U203="zákl. přenesená",N203,0)</f>
        <v>0</v>
      </c>
      <c r="BH203" s="143">
        <f>IF(U203="sníž. přenesená",N203,0)</f>
        <v>0</v>
      </c>
      <c r="BI203" s="143">
        <f>IF(U203="nulová",N203,0)</f>
        <v>0</v>
      </c>
      <c r="BJ203" s="23" t="s">
        <v>38</v>
      </c>
      <c r="BK203" s="143">
        <f>ROUND(L203*K203,1)</f>
        <v>0</v>
      </c>
      <c r="BL203" s="23" t="s">
        <v>262</v>
      </c>
      <c r="BM203" s="23" t="s">
        <v>829</v>
      </c>
    </row>
    <row r="204" s="1" customFormat="1" ht="16.5" customHeight="1">
      <c r="B204" s="47"/>
      <c r="C204" s="261" t="s">
        <v>295</v>
      </c>
      <c r="D204" s="261" t="s">
        <v>248</v>
      </c>
      <c r="E204" s="262" t="s">
        <v>817</v>
      </c>
      <c r="F204" s="263" t="s">
        <v>818</v>
      </c>
      <c r="G204" s="263"/>
      <c r="H204" s="263"/>
      <c r="I204" s="263"/>
      <c r="J204" s="264" t="s">
        <v>724</v>
      </c>
      <c r="K204" s="265">
        <v>80.245999999999995</v>
      </c>
      <c r="L204" s="266">
        <v>0</v>
      </c>
      <c r="M204" s="267"/>
      <c r="N204" s="268">
        <f>ROUND(L204*K204,1)</f>
        <v>0</v>
      </c>
      <c r="O204" s="227"/>
      <c r="P204" s="227"/>
      <c r="Q204" s="227"/>
      <c r="R204" s="49"/>
      <c r="T204" s="228" t="s">
        <v>22</v>
      </c>
      <c r="U204" s="57" t="s">
        <v>45</v>
      </c>
      <c r="V204" s="48"/>
      <c r="W204" s="229">
        <f>V204*K204</f>
        <v>0</v>
      </c>
      <c r="X204" s="229">
        <v>0.001</v>
      </c>
      <c r="Y204" s="229">
        <f>X204*K204</f>
        <v>0.080245999999999998</v>
      </c>
      <c r="Z204" s="229">
        <v>0</v>
      </c>
      <c r="AA204" s="230">
        <f>Z204*K204</f>
        <v>0</v>
      </c>
      <c r="AR204" s="23" t="s">
        <v>354</v>
      </c>
      <c r="AT204" s="23" t="s">
        <v>248</v>
      </c>
      <c r="AU204" s="23" t="s">
        <v>38</v>
      </c>
      <c r="AY204" s="23" t="s">
        <v>169</v>
      </c>
      <c r="BE204" s="143">
        <f>IF(U204="základní",N204,0)</f>
        <v>0</v>
      </c>
      <c r="BF204" s="143">
        <f>IF(U204="snížená",N204,0)</f>
        <v>0</v>
      </c>
      <c r="BG204" s="143">
        <f>IF(U204="zákl. přenesená",N204,0)</f>
        <v>0</v>
      </c>
      <c r="BH204" s="143">
        <f>IF(U204="sníž. přenesená",N204,0)</f>
        <v>0</v>
      </c>
      <c r="BI204" s="143">
        <f>IF(U204="nulová",N204,0)</f>
        <v>0</v>
      </c>
      <c r="BJ204" s="23" t="s">
        <v>38</v>
      </c>
      <c r="BK204" s="143">
        <f>ROUND(L204*K204,1)</f>
        <v>0</v>
      </c>
      <c r="BL204" s="23" t="s">
        <v>262</v>
      </c>
      <c r="BM204" s="23" t="s">
        <v>830</v>
      </c>
    </row>
    <row r="205" s="10" customFormat="1" ht="16.5" customHeight="1">
      <c r="B205" s="231"/>
      <c r="C205" s="232"/>
      <c r="D205" s="232"/>
      <c r="E205" s="233" t="s">
        <v>22</v>
      </c>
      <c r="F205" s="234" t="s">
        <v>831</v>
      </c>
      <c r="G205" s="235"/>
      <c r="H205" s="235"/>
      <c r="I205" s="235"/>
      <c r="J205" s="232"/>
      <c r="K205" s="233" t="s">
        <v>22</v>
      </c>
      <c r="L205" s="232"/>
      <c r="M205" s="232"/>
      <c r="N205" s="232"/>
      <c r="O205" s="232"/>
      <c r="P205" s="232"/>
      <c r="Q205" s="232"/>
      <c r="R205" s="236"/>
      <c r="T205" s="237"/>
      <c r="U205" s="232"/>
      <c r="V205" s="232"/>
      <c r="W205" s="232"/>
      <c r="X205" s="232"/>
      <c r="Y205" s="232"/>
      <c r="Z205" s="232"/>
      <c r="AA205" s="238"/>
      <c r="AT205" s="239" t="s">
        <v>177</v>
      </c>
      <c r="AU205" s="239" t="s">
        <v>38</v>
      </c>
      <c r="AV205" s="10" t="s">
        <v>38</v>
      </c>
      <c r="AW205" s="10" t="s">
        <v>37</v>
      </c>
      <c r="AX205" s="10" t="s">
        <v>80</v>
      </c>
      <c r="AY205" s="239" t="s">
        <v>169</v>
      </c>
    </row>
    <row r="206" s="11" customFormat="1" ht="16.5" customHeight="1">
      <c r="B206" s="240"/>
      <c r="C206" s="241"/>
      <c r="D206" s="241"/>
      <c r="E206" s="242" t="s">
        <v>22</v>
      </c>
      <c r="F206" s="243" t="s">
        <v>821</v>
      </c>
      <c r="G206" s="241"/>
      <c r="H206" s="241"/>
      <c r="I206" s="241"/>
      <c r="J206" s="241"/>
      <c r="K206" s="244">
        <v>80.245999999999995</v>
      </c>
      <c r="L206" s="241"/>
      <c r="M206" s="241"/>
      <c r="N206" s="241"/>
      <c r="O206" s="241"/>
      <c r="P206" s="241"/>
      <c r="Q206" s="241"/>
      <c r="R206" s="245"/>
      <c r="T206" s="246"/>
      <c r="U206" s="241"/>
      <c r="V206" s="241"/>
      <c r="W206" s="241"/>
      <c r="X206" s="241"/>
      <c r="Y206" s="241"/>
      <c r="Z206" s="241"/>
      <c r="AA206" s="247"/>
      <c r="AT206" s="248" t="s">
        <v>177</v>
      </c>
      <c r="AU206" s="248" t="s">
        <v>38</v>
      </c>
      <c r="AV206" s="11" t="s">
        <v>118</v>
      </c>
      <c r="AW206" s="11" t="s">
        <v>37</v>
      </c>
      <c r="AX206" s="11" t="s">
        <v>38</v>
      </c>
      <c r="AY206" s="248" t="s">
        <v>169</v>
      </c>
    </row>
    <row r="207" s="1" customFormat="1" ht="25.5" customHeight="1">
      <c r="B207" s="47"/>
      <c r="C207" s="261" t="s">
        <v>300</v>
      </c>
      <c r="D207" s="261" t="s">
        <v>248</v>
      </c>
      <c r="E207" s="262" t="s">
        <v>822</v>
      </c>
      <c r="F207" s="263" t="s">
        <v>823</v>
      </c>
      <c r="G207" s="263"/>
      <c r="H207" s="263"/>
      <c r="I207" s="263"/>
      <c r="J207" s="264" t="s">
        <v>724</v>
      </c>
      <c r="K207" s="265">
        <v>9.6300000000000008</v>
      </c>
      <c r="L207" s="266">
        <v>0</v>
      </c>
      <c r="M207" s="267"/>
      <c r="N207" s="268">
        <f>ROUND(L207*K207,1)</f>
        <v>0</v>
      </c>
      <c r="O207" s="227"/>
      <c r="P207" s="227"/>
      <c r="Q207" s="227"/>
      <c r="R207" s="49"/>
      <c r="T207" s="228" t="s">
        <v>22</v>
      </c>
      <c r="U207" s="57" t="s">
        <v>45</v>
      </c>
      <c r="V207" s="48"/>
      <c r="W207" s="229">
        <f>V207*K207</f>
        <v>0</v>
      </c>
      <c r="X207" s="229">
        <v>0.001</v>
      </c>
      <c r="Y207" s="229">
        <f>X207*K207</f>
        <v>0.0096300000000000014</v>
      </c>
      <c r="Z207" s="229">
        <v>0</v>
      </c>
      <c r="AA207" s="230">
        <f>Z207*K207</f>
        <v>0</v>
      </c>
      <c r="AR207" s="23" t="s">
        <v>354</v>
      </c>
      <c r="AT207" s="23" t="s">
        <v>248</v>
      </c>
      <c r="AU207" s="23" t="s">
        <v>38</v>
      </c>
      <c r="AY207" s="23" t="s">
        <v>169</v>
      </c>
      <c r="BE207" s="143">
        <f>IF(U207="základní",N207,0)</f>
        <v>0</v>
      </c>
      <c r="BF207" s="143">
        <f>IF(U207="snížená",N207,0)</f>
        <v>0</v>
      </c>
      <c r="BG207" s="143">
        <f>IF(U207="zákl. přenesená",N207,0)</f>
        <v>0</v>
      </c>
      <c r="BH207" s="143">
        <f>IF(U207="sníž. přenesená",N207,0)</f>
        <v>0</v>
      </c>
      <c r="BI207" s="143">
        <f>IF(U207="nulová",N207,0)</f>
        <v>0</v>
      </c>
      <c r="BJ207" s="23" t="s">
        <v>38</v>
      </c>
      <c r="BK207" s="143">
        <f>ROUND(L207*K207,1)</f>
        <v>0</v>
      </c>
      <c r="BL207" s="23" t="s">
        <v>262</v>
      </c>
      <c r="BM207" s="23" t="s">
        <v>832</v>
      </c>
    </row>
    <row r="208" s="10" customFormat="1" ht="16.5" customHeight="1">
      <c r="B208" s="231"/>
      <c r="C208" s="232"/>
      <c r="D208" s="232"/>
      <c r="E208" s="233" t="s">
        <v>22</v>
      </c>
      <c r="F208" s="234" t="s">
        <v>833</v>
      </c>
      <c r="G208" s="235"/>
      <c r="H208" s="235"/>
      <c r="I208" s="235"/>
      <c r="J208" s="232"/>
      <c r="K208" s="233" t="s">
        <v>22</v>
      </c>
      <c r="L208" s="232"/>
      <c r="M208" s="232"/>
      <c r="N208" s="232"/>
      <c r="O208" s="232"/>
      <c r="P208" s="232"/>
      <c r="Q208" s="232"/>
      <c r="R208" s="236"/>
      <c r="T208" s="237"/>
      <c r="U208" s="232"/>
      <c r="V208" s="232"/>
      <c r="W208" s="232"/>
      <c r="X208" s="232"/>
      <c r="Y208" s="232"/>
      <c r="Z208" s="232"/>
      <c r="AA208" s="238"/>
      <c r="AT208" s="239" t="s">
        <v>177</v>
      </c>
      <c r="AU208" s="239" t="s">
        <v>38</v>
      </c>
      <c r="AV208" s="10" t="s">
        <v>38</v>
      </c>
      <c r="AW208" s="10" t="s">
        <v>37</v>
      </c>
      <c r="AX208" s="10" t="s">
        <v>80</v>
      </c>
      <c r="AY208" s="239" t="s">
        <v>169</v>
      </c>
    </row>
    <row r="209" s="11" customFormat="1" ht="16.5" customHeight="1">
      <c r="B209" s="240"/>
      <c r="C209" s="241"/>
      <c r="D209" s="241"/>
      <c r="E209" s="242" t="s">
        <v>22</v>
      </c>
      <c r="F209" s="243" t="s">
        <v>834</v>
      </c>
      <c r="G209" s="241"/>
      <c r="H209" s="241"/>
      <c r="I209" s="241"/>
      <c r="J209" s="241"/>
      <c r="K209" s="244">
        <v>9.6300000000000008</v>
      </c>
      <c r="L209" s="241"/>
      <c r="M209" s="241"/>
      <c r="N209" s="241"/>
      <c r="O209" s="241"/>
      <c r="P209" s="241"/>
      <c r="Q209" s="241"/>
      <c r="R209" s="245"/>
      <c r="T209" s="246"/>
      <c r="U209" s="241"/>
      <c r="V209" s="241"/>
      <c r="W209" s="241"/>
      <c r="X209" s="241"/>
      <c r="Y209" s="241"/>
      <c r="Z209" s="241"/>
      <c r="AA209" s="247"/>
      <c r="AT209" s="248" t="s">
        <v>177</v>
      </c>
      <c r="AU209" s="248" t="s">
        <v>38</v>
      </c>
      <c r="AV209" s="11" t="s">
        <v>118</v>
      </c>
      <c r="AW209" s="11" t="s">
        <v>37</v>
      </c>
      <c r="AX209" s="11" t="s">
        <v>38</v>
      </c>
      <c r="AY209" s="248" t="s">
        <v>169</v>
      </c>
    </row>
    <row r="210" s="1" customFormat="1" ht="49.92" customHeight="1">
      <c r="B210" s="47"/>
      <c r="C210" s="48"/>
      <c r="D210" s="208" t="s">
        <v>707</v>
      </c>
      <c r="E210" s="48"/>
      <c r="F210" s="48"/>
      <c r="G210" s="48"/>
      <c r="H210" s="48"/>
      <c r="I210" s="48"/>
      <c r="J210" s="48"/>
      <c r="K210" s="48"/>
      <c r="L210" s="48"/>
      <c r="M210" s="48"/>
      <c r="N210" s="209">
        <f>BK210</f>
        <v>0</v>
      </c>
      <c r="O210" s="179"/>
      <c r="P210" s="179"/>
      <c r="Q210" s="179"/>
      <c r="R210" s="49"/>
      <c r="T210" s="194"/>
      <c r="U210" s="73"/>
      <c r="V210" s="73"/>
      <c r="W210" s="73"/>
      <c r="X210" s="73"/>
      <c r="Y210" s="73"/>
      <c r="Z210" s="73"/>
      <c r="AA210" s="75"/>
      <c r="AT210" s="23" t="s">
        <v>79</v>
      </c>
      <c r="AU210" s="23" t="s">
        <v>80</v>
      </c>
      <c r="AY210" s="23" t="s">
        <v>708</v>
      </c>
      <c r="BK210" s="143">
        <v>0</v>
      </c>
    </row>
    <row r="211" s="1" customFormat="1" ht="6.96" customHeight="1">
      <c r="B211" s="76"/>
      <c r="C211" s="77"/>
      <c r="D211" s="77"/>
      <c r="E211" s="77"/>
      <c r="F211" s="77"/>
      <c r="G211" s="77"/>
      <c r="H211" s="77"/>
      <c r="I211" s="77"/>
      <c r="J211" s="77"/>
      <c r="K211" s="77"/>
      <c r="L211" s="77"/>
      <c r="M211" s="77"/>
      <c r="N211" s="77"/>
      <c r="O211" s="77"/>
      <c r="P211" s="77"/>
      <c r="Q211" s="77"/>
      <c r="R211" s="78"/>
    </row>
  </sheetData>
  <sheetProtection sheet="1" formatColumns="0" formatRows="0" objects="1" scenarios="1" spinCount="10" saltValue="1DCxDzYzxOO5+yCI5wbv8baBfe9/UhhxbL2GYzF3lxRgr+qpoDGaARJAWWtpRAWbmM5b+AULBcaUqUx1UTO2SA==" hashValue="UJxhcuL4ffwTC/CaaUSC4X6mG0GfXNMguve4DfTHJk5AzH2BqZrlxe8chMp6rVjtwlbj8nIFJZvqTfDvd/9ARg==" algorithmName="SHA-512" password="CC35"/>
  <mergeCells count="204"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2:Q92"/>
    <mergeCell ref="N93:Q93"/>
    <mergeCell ref="N95:Q95"/>
    <mergeCell ref="D96:H96"/>
    <mergeCell ref="N96:Q96"/>
    <mergeCell ref="D97:H97"/>
    <mergeCell ref="N97:Q97"/>
    <mergeCell ref="D98:H98"/>
    <mergeCell ref="N98:Q98"/>
    <mergeCell ref="D99:H99"/>
    <mergeCell ref="N99:Q99"/>
    <mergeCell ref="D100:H100"/>
    <mergeCell ref="N100:Q100"/>
    <mergeCell ref="N101:Q101"/>
    <mergeCell ref="L103:Q103"/>
    <mergeCell ref="C109:Q109"/>
    <mergeCell ref="F111:P111"/>
    <mergeCell ref="F112:P112"/>
    <mergeCell ref="M114:P114"/>
    <mergeCell ref="M116:Q116"/>
    <mergeCell ref="M117:Q117"/>
    <mergeCell ref="F119:I119"/>
    <mergeCell ref="L119:M119"/>
    <mergeCell ref="N119:Q119"/>
    <mergeCell ref="F122:I122"/>
    <mergeCell ref="L122:M122"/>
    <mergeCell ref="N122:Q122"/>
    <mergeCell ref="F123:I123"/>
    <mergeCell ref="F124:I124"/>
    <mergeCell ref="L124:M124"/>
    <mergeCell ref="N124:Q124"/>
    <mergeCell ref="F125:I125"/>
    <mergeCell ref="F126:I126"/>
    <mergeCell ref="F127:I127"/>
    <mergeCell ref="F128:I128"/>
    <mergeCell ref="F129:I129"/>
    <mergeCell ref="L129:M129"/>
    <mergeCell ref="N129:Q129"/>
    <mergeCell ref="F130:I130"/>
    <mergeCell ref="F131:I131"/>
    <mergeCell ref="F132:I132"/>
    <mergeCell ref="F133:I133"/>
    <mergeCell ref="F134:I134"/>
    <mergeCell ref="F135:I135"/>
    <mergeCell ref="F136:I136"/>
    <mergeCell ref="F137:I137"/>
    <mergeCell ref="L137:M137"/>
    <mergeCell ref="N137:Q137"/>
    <mergeCell ref="F138:I138"/>
    <mergeCell ref="F139:I139"/>
    <mergeCell ref="F140:I140"/>
    <mergeCell ref="F141:I141"/>
    <mergeCell ref="F142:I142"/>
    <mergeCell ref="F143:I143"/>
    <mergeCell ref="L143:M143"/>
    <mergeCell ref="N143:Q143"/>
    <mergeCell ref="F144:I144"/>
    <mergeCell ref="F145:I145"/>
    <mergeCell ref="F146:I146"/>
    <mergeCell ref="F147:I147"/>
    <mergeCell ref="F148:I148"/>
    <mergeCell ref="F149:I149"/>
    <mergeCell ref="F150:I150"/>
    <mergeCell ref="F151:I151"/>
    <mergeCell ref="F152:I152"/>
    <mergeCell ref="F153:I153"/>
    <mergeCell ref="F154:I154"/>
    <mergeCell ref="F155:I155"/>
    <mergeCell ref="F156:I156"/>
    <mergeCell ref="F157:I157"/>
    <mergeCell ref="F158:I158"/>
    <mergeCell ref="F159:I159"/>
    <mergeCell ref="L159:M159"/>
    <mergeCell ref="N159:Q159"/>
    <mergeCell ref="F160:I160"/>
    <mergeCell ref="L160:M160"/>
    <mergeCell ref="N160:Q160"/>
    <mergeCell ref="F161:I161"/>
    <mergeCell ref="F162:I162"/>
    <mergeCell ref="F163:I163"/>
    <mergeCell ref="F164:I164"/>
    <mergeCell ref="F165:I165"/>
    <mergeCell ref="F166:I166"/>
    <mergeCell ref="F167:I167"/>
    <mergeCell ref="F168:I168"/>
    <mergeCell ref="F169:I169"/>
    <mergeCell ref="L169:M169"/>
    <mergeCell ref="N169:Q169"/>
    <mergeCell ref="F171:I171"/>
    <mergeCell ref="L171:M171"/>
    <mergeCell ref="N171:Q171"/>
    <mergeCell ref="F172:I172"/>
    <mergeCell ref="F173:I173"/>
    <mergeCell ref="F174:I174"/>
    <mergeCell ref="L174:M174"/>
    <mergeCell ref="N174:Q174"/>
    <mergeCell ref="F176:I176"/>
    <mergeCell ref="L176:M176"/>
    <mergeCell ref="N176:Q176"/>
    <mergeCell ref="F177:I177"/>
    <mergeCell ref="F178:I178"/>
    <mergeCell ref="F179:I179"/>
    <mergeCell ref="F180:I180"/>
    <mergeCell ref="F181:I181"/>
    <mergeCell ref="L181:M181"/>
    <mergeCell ref="N181:Q181"/>
    <mergeCell ref="F182:I182"/>
    <mergeCell ref="L182:M182"/>
    <mergeCell ref="N182:Q182"/>
    <mergeCell ref="F183:I183"/>
    <mergeCell ref="L183:M183"/>
    <mergeCell ref="N183:Q183"/>
    <mergeCell ref="F185:I185"/>
    <mergeCell ref="L185:M185"/>
    <mergeCell ref="N185:Q185"/>
    <mergeCell ref="F187:I187"/>
    <mergeCell ref="L187:M187"/>
    <mergeCell ref="N187:Q187"/>
    <mergeCell ref="F188:I188"/>
    <mergeCell ref="F189:I189"/>
    <mergeCell ref="F190:I190"/>
    <mergeCell ref="F191:I191"/>
    <mergeCell ref="F192:I192"/>
    <mergeCell ref="F193:I193"/>
    <mergeCell ref="L193:M193"/>
    <mergeCell ref="N193:Q193"/>
    <mergeCell ref="F194:I194"/>
    <mergeCell ref="L194:M194"/>
    <mergeCell ref="N194:Q194"/>
    <mergeCell ref="F195:I195"/>
    <mergeCell ref="F196:I196"/>
    <mergeCell ref="F197:I197"/>
    <mergeCell ref="L197:M197"/>
    <mergeCell ref="N197:Q197"/>
    <mergeCell ref="F198:I198"/>
    <mergeCell ref="F199:I199"/>
    <mergeCell ref="F200:I200"/>
    <mergeCell ref="L200:M200"/>
    <mergeCell ref="N200:Q200"/>
    <mergeCell ref="F201:I201"/>
    <mergeCell ref="F202:I202"/>
    <mergeCell ref="F203:I203"/>
    <mergeCell ref="L203:M203"/>
    <mergeCell ref="N203:Q203"/>
    <mergeCell ref="F204:I204"/>
    <mergeCell ref="L204:M204"/>
    <mergeCell ref="N204:Q204"/>
    <mergeCell ref="F205:I205"/>
    <mergeCell ref="F206:I206"/>
    <mergeCell ref="F207:I207"/>
    <mergeCell ref="L207:M207"/>
    <mergeCell ref="N207:Q207"/>
    <mergeCell ref="F208:I208"/>
    <mergeCell ref="F209:I209"/>
    <mergeCell ref="N120:Q120"/>
    <mergeCell ref="N121:Q121"/>
    <mergeCell ref="N170:Q170"/>
    <mergeCell ref="N175:Q175"/>
    <mergeCell ref="N184:Q184"/>
    <mergeCell ref="N186:Q186"/>
    <mergeCell ref="N210:Q210"/>
    <mergeCell ref="H1:K1"/>
    <mergeCell ref="S2:AC2"/>
  </mergeCells>
  <hyperlinks>
    <hyperlink ref="F1:G1" location="C2" display="1) Krycí list rozpočtu"/>
    <hyperlink ref="H1:K1" location="C86" display="2) Rekapitulace rozpočtu"/>
    <hyperlink ref="L1" location="C119" display="3) Rozpočet"/>
    <hyperlink ref="S1:T1" location="'Rekapitulace stavby'!C2" display="Rekapitulace stavby"/>
  </hyperlinks>
  <pageMargins left="0.5833333" right="0.5833333" top="0.5" bottom="0.4666667" header="0" footer="0"/>
  <pageSetup paperSize="9" blackAndWhite="1" fitToHeight="100"/>
  <headerFooter>
    <oddFooter>&amp;CStrana &amp;P z &amp;N</oddFooter>
  </headerFooter>
  <drawing r:id="rId1"/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>
      <pane activePane="bottomLeft" state="frozen" topLeftCell="A2" ySplit="1"/>
    </sheetView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11.17" customWidth="1"/>
    <col min="7" max="7" width="11.17" customWidth="1"/>
    <col min="8" max="8" width="12.5" customWidth="1"/>
    <col min="9" max="9" width="7" customWidth="1"/>
    <col min="10" max="10" width="5.17" customWidth="1"/>
    <col min="11" max="11" width="11.5" customWidth="1"/>
    <col min="12" max="12" width="12" customWidth="1"/>
    <col min="13" max="13" width="6" customWidth="1"/>
    <col min="14" max="14" width="6" customWidth="1"/>
    <col min="15" max="15" width="2" customWidth="1"/>
    <col min="16" max="16" width="12.5" customWidth="1"/>
    <col min="17" max="17" width="4.17" customWidth="1"/>
    <col min="18" max="18" width="1.67" customWidth="1"/>
    <col min="19" max="19" width="8.17" customWidth="1"/>
    <col min="20" max="20" width="29.67" hidden="1" customWidth="1"/>
    <col min="21" max="21" width="16.33" hidden="1" customWidth="1"/>
    <col min="22" max="22" width="12.33" hidden="1" customWidth="1"/>
    <col min="23" max="23" width="16.33" hidden="1" customWidth="1"/>
    <col min="24" max="24" width="12.17" hidden="1" customWidth="1"/>
    <col min="25" max="25" width="15" hidden="1" customWidth="1"/>
    <col min="26" max="26" width="11" hidden="1" customWidth="1"/>
    <col min="27" max="27" width="15" hidden="1" customWidth="1"/>
    <col min="28" max="28" width="16.33" hidden="1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1" ht="21.84" customHeight="1">
      <c r="A1" s="154"/>
      <c r="B1" s="14"/>
      <c r="C1" s="14"/>
      <c r="D1" s="15" t="s">
        <v>1</v>
      </c>
      <c r="E1" s="14"/>
      <c r="F1" s="16" t="s">
        <v>113</v>
      </c>
      <c r="G1" s="16"/>
      <c r="H1" s="155" t="s">
        <v>114</v>
      </c>
      <c r="I1" s="155"/>
      <c r="J1" s="155"/>
      <c r="K1" s="155"/>
      <c r="L1" s="16" t="s">
        <v>115</v>
      </c>
      <c r="M1" s="14"/>
      <c r="N1" s="14"/>
      <c r="O1" s="15" t="s">
        <v>116</v>
      </c>
      <c r="P1" s="14"/>
      <c r="Q1" s="14"/>
      <c r="R1" s="14"/>
      <c r="S1" s="16" t="s">
        <v>117</v>
      </c>
      <c r="T1" s="16"/>
      <c r="U1" s="154"/>
      <c r="V1" s="154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</row>
    <row r="2" ht="36.96" customHeight="1">
      <c r="C2" s="20" t="s">
        <v>7</v>
      </c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S2" s="22" t="s">
        <v>8</v>
      </c>
      <c r="AT2" s="23" t="s">
        <v>94</v>
      </c>
    </row>
    <row r="3" ht="6.96" customHeight="1">
      <c r="B3" s="24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6"/>
      <c r="AT3" s="23" t="s">
        <v>118</v>
      </c>
    </row>
    <row r="4" ht="36.96" customHeight="1">
      <c r="B4" s="27"/>
      <c r="C4" s="28" t="s">
        <v>119</v>
      </c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30"/>
      <c r="T4" s="21" t="s">
        <v>13</v>
      </c>
      <c r="AT4" s="23" t="s">
        <v>6</v>
      </c>
    </row>
    <row r="5" ht="6.96" customHeight="1">
      <c r="B5" s="27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0"/>
    </row>
    <row r="6" ht="25.44" customHeight="1">
      <c r="B6" s="27"/>
      <c r="C6" s="32"/>
      <c r="D6" s="39" t="s">
        <v>19</v>
      </c>
      <c r="E6" s="32"/>
      <c r="F6" s="156" t="str">
        <f>'Rekapitulace stavby'!K6</f>
        <v>Rekonstrukce skladu cibule, k.ú. Bartošovice, p.č. 2348/1 a 2349/1</v>
      </c>
      <c r="G6" s="39"/>
      <c r="H6" s="39"/>
      <c r="I6" s="39"/>
      <c r="J6" s="39"/>
      <c r="K6" s="39"/>
      <c r="L6" s="39"/>
      <c r="M6" s="39"/>
      <c r="N6" s="39"/>
      <c r="O6" s="39"/>
      <c r="P6" s="39"/>
      <c r="Q6" s="32"/>
      <c r="R6" s="30"/>
    </row>
    <row r="7" s="1" customFormat="1" ht="32.88" customHeight="1">
      <c r="B7" s="47"/>
      <c r="C7" s="48"/>
      <c r="D7" s="36" t="s">
        <v>120</v>
      </c>
      <c r="E7" s="48"/>
      <c r="F7" s="37" t="s">
        <v>835</v>
      </c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9"/>
    </row>
    <row r="8" s="1" customFormat="1" ht="14.4" customHeight="1">
      <c r="B8" s="47"/>
      <c r="C8" s="48"/>
      <c r="D8" s="39" t="s">
        <v>21</v>
      </c>
      <c r="E8" s="48"/>
      <c r="F8" s="34" t="s">
        <v>22</v>
      </c>
      <c r="G8" s="48"/>
      <c r="H8" s="48"/>
      <c r="I8" s="48"/>
      <c r="J8" s="48"/>
      <c r="K8" s="48"/>
      <c r="L8" s="48"/>
      <c r="M8" s="39" t="s">
        <v>23</v>
      </c>
      <c r="N8" s="48"/>
      <c r="O8" s="34" t="s">
        <v>22</v>
      </c>
      <c r="P8" s="48"/>
      <c r="Q8" s="48"/>
      <c r="R8" s="49"/>
    </row>
    <row r="9" s="1" customFormat="1" ht="14.4" customHeight="1">
      <c r="B9" s="47"/>
      <c r="C9" s="48"/>
      <c r="D9" s="39" t="s">
        <v>24</v>
      </c>
      <c r="E9" s="48"/>
      <c r="F9" s="34" t="s">
        <v>25</v>
      </c>
      <c r="G9" s="48"/>
      <c r="H9" s="48"/>
      <c r="I9" s="48"/>
      <c r="J9" s="48"/>
      <c r="K9" s="48"/>
      <c r="L9" s="48"/>
      <c r="M9" s="39" t="s">
        <v>26</v>
      </c>
      <c r="N9" s="48"/>
      <c r="O9" s="157" t="str">
        <f>'Rekapitulace stavby'!AN8</f>
        <v>17. 5. 2018</v>
      </c>
      <c r="P9" s="91"/>
      <c r="Q9" s="48"/>
      <c r="R9" s="49"/>
    </row>
    <row r="10" s="1" customFormat="1" ht="10.8" customHeight="1">
      <c r="B10" s="47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9"/>
    </row>
    <row r="11" s="1" customFormat="1" ht="14.4" customHeight="1">
      <c r="B11" s="47"/>
      <c r="C11" s="48"/>
      <c r="D11" s="39" t="s">
        <v>28</v>
      </c>
      <c r="E11" s="48"/>
      <c r="F11" s="48"/>
      <c r="G11" s="48"/>
      <c r="H11" s="48"/>
      <c r="I11" s="48"/>
      <c r="J11" s="48"/>
      <c r="K11" s="48"/>
      <c r="L11" s="48"/>
      <c r="M11" s="39" t="s">
        <v>29</v>
      </c>
      <c r="N11" s="48"/>
      <c r="O11" s="34" t="s">
        <v>22</v>
      </c>
      <c r="P11" s="34"/>
      <c r="Q11" s="48"/>
      <c r="R11" s="49"/>
    </row>
    <row r="12" s="1" customFormat="1" ht="18" customHeight="1">
      <c r="B12" s="47"/>
      <c r="C12" s="48"/>
      <c r="D12" s="48"/>
      <c r="E12" s="34" t="s">
        <v>30</v>
      </c>
      <c r="F12" s="48"/>
      <c r="G12" s="48"/>
      <c r="H12" s="48"/>
      <c r="I12" s="48"/>
      <c r="J12" s="48"/>
      <c r="K12" s="48"/>
      <c r="L12" s="48"/>
      <c r="M12" s="39" t="s">
        <v>31</v>
      </c>
      <c r="N12" s="48"/>
      <c r="O12" s="34" t="s">
        <v>22</v>
      </c>
      <c r="P12" s="34"/>
      <c r="Q12" s="48"/>
      <c r="R12" s="49"/>
    </row>
    <row r="13" s="1" customFormat="1" ht="6.96" customHeight="1">
      <c r="B13" s="47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9"/>
    </row>
    <row r="14" s="1" customFormat="1" ht="14.4" customHeight="1">
      <c r="B14" s="47"/>
      <c r="C14" s="48"/>
      <c r="D14" s="39" t="s">
        <v>32</v>
      </c>
      <c r="E14" s="48"/>
      <c r="F14" s="48"/>
      <c r="G14" s="48"/>
      <c r="H14" s="48"/>
      <c r="I14" s="48"/>
      <c r="J14" s="48"/>
      <c r="K14" s="48"/>
      <c r="L14" s="48"/>
      <c r="M14" s="39" t="s">
        <v>29</v>
      </c>
      <c r="N14" s="48"/>
      <c r="O14" s="40" t="str">
        <f>IF('Rekapitulace stavby'!AN13="","",'Rekapitulace stavby'!AN13)</f>
        <v>Vyplň údaj</v>
      </c>
      <c r="P14" s="34"/>
      <c r="Q14" s="48"/>
      <c r="R14" s="49"/>
    </row>
    <row r="15" s="1" customFormat="1" ht="18" customHeight="1">
      <c r="B15" s="47"/>
      <c r="C15" s="48"/>
      <c r="D15" s="48"/>
      <c r="E15" s="40" t="str">
        <f>IF('Rekapitulace stavby'!E14="","",'Rekapitulace stavby'!E14)</f>
        <v>Vyplň údaj</v>
      </c>
      <c r="F15" s="158"/>
      <c r="G15" s="158"/>
      <c r="H15" s="158"/>
      <c r="I15" s="158"/>
      <c r="J15" s="158"/>
      <c r="K15" s="158"/>
      <c r="L15" s="158"/>
      <c r="M15" s="39" t="s">
        <v>31</v>
      </c>
      <c r="N15" s="48"/>
      <c r="O15" s="40" t="str">
        <f>IF('Rekapitulace stavby'!AN14="","",'Rekapitulace stavby'!AN14)</f>
        <v>Vyplň údaj</v>
      </c>
      <c r="P15" s="34"/>
      <c r="Q15" s="48"/>
      <c r="R15" s="49"/>
    </row>
    <row r="16" s="1" customFormat="1" ht="6.96" customHeight="1">
      <c r="B16" s="47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9"/>
    </row>
    <row r="17" s="1" customFormat="1" ht="14.4" customHeight="1">
      <c r="B17" s="47"/>
      <c r="C17" s="48"/>
      <c r="D17" s="39" t="s">
        <v>34</v>
      </c>
      <c r="E17" s="48"/>
      <c r="F17" s="48"/>
      <c r="G17" s="48"/>
      <c r="H17" s="48"/>
      <c r="I17" s="48"/>
      <c r="J17" s="48"/>
      <c r="K17" s="48"/>
      <c r="L17" s="48"/>
      <c r="M17" s="39" t="s">
        <v>29</v>
      </c>
      <c r="N17" s="48"/>
      <c r="O17" s="34" t="s">
        <v>35</v>
      </c>
      <c r="P17" s="34"/>
      <c r="Q17" s="48"/>
      <c r="R17" s="49"/>
    </row>
    <row r="18" s="1" customFormat="1" ht="18" customHeight="1">
      <c r="B18" s="47"/>
      <c r="C18" s="48"/>
      <c r="D18" s="48"/>
      <c r="E18" s="34" t="s">
        <v>36</v>
      </c>
      <c r="F18" s="48"/>
      <c r="G18" s="48"/>
      <c r="H18" s="48"/>
      <c r="I18" s="48"/>
      <c r="J18" s="48"/>
      <c r="K18" s="48"/>
      <c r="L18" s="48"/>
      <c r="M18" s="39" t="s">
        <v>31</v>
      </c>
      <c r="N18" s="48"/>
      <c r="O18" s="34" t="s">
        <v>22</v>
      </c>
      <c r="P18" s="34"/>
      <c r="Q18" s="48"/>
      <c r="R18" s="49"/>
    </row>
    <row r="19" s="1" customFormat="1" ht="6.96" customHeight="1">
      <c r="B19" s="47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9"/>
    </row>
    <row r="20" s="1" customFormat="1" ht="14.4" customHeight="1">
      <c r="B20" s="47"/>
      <c r="C20" s="48"/>
      <c r="D20" s="39" t="s">
        <v>39</v>
      </c>
      <c r="E20" s="48"/>
      <c r="F20" s="48"/>
      <c r="G20" s="48"/>
      <c r="H20" s="48"/>
      <c r="I20" s="48"/>
      <c r="J20" s="48"/>
      <c r="K20" s="48"/>
      <c r="L20" s="48"/>
      <c r="M20" s="39" t="s">
        <v>29</v>
      </c>
      <c r="N20" s="48"/>
      <c r="O20" s="34" t="str">
        <f>IF('Rekapitulace stavby'!AN19="","",'Rekapitulace stavby'!AN19)</f>
        <v/>
      </c>
      <c r="P20" s="34"/>
      <c r="Q20" s="48"/>
      <c r="R20" s="49"/>
    </row>
    <row r="21" s="1" customFormat="1" ht="18" customHeight="1">
      <c r="B21" s="47"/>
      <c r="C21" s="48"/>
      <c r="D21" s="48"/>
      <c r="E21" s="34" t="str">
        <f>IF('Rekapitulace stavby'!E20="","",'Rekapitulace stavby'!E20)</f>
        <v xml:space="preserve"> </v>
      </c>
      <c r="F21" s="48"/>
      <c r="G21" s="48"/>
      <c r="H21" s="48"/>
      <c r="I21" s="48"/>
      <c r="J21" s="48"/>
      <c r="K21" s="48"/>
      <c r="L21" s="48"/>
      <c r="M21" s="39" t="s">
        <v>31</v>
      </c>
      <c r="N21" s="48"/>
      <c r="O21" s="34" t="str">
        <f>IF('Rekapitulace stavby'!AN20="","",'Rekapitulace stavby'!AN20)</f>
        <v/>
      </c>
      <c r="P21" s="34"/>
      <c r="Q21" s="48"/>
      <c r="R21" s="49"/>
    </row>
    <row r="22" s="1" customFormat="1" ht="6.96" customHeight="1">
      <c r="B22" s="47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9"/>
    </row>
    <row r="23" s="1" customFormat="1" ht="14.4" customHeight="1">
      <c r="B23" s="47"/>
      <c r="C23" s="48"/>
      <c r="D23" s="39" t="s">
        <v>40</v>
      </c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9"/>
    </row>
    <row r="24" s="1" customFormat="1" ht="16.5" customHeight="1">
      <c r="B24" s="47"/>
      <c r="C24" s="48"/>
      <c r="D24" s="48"/>
      <c r="E24" s="43" t="s">
        <v>22</v>
      </c>
      <c r="F24" s="43"/>
      <c r="G24" s="43"/>
      <c r="H24" s="43"/>
      <c r="I24" s="43"/>
      <c r="J24" s="43"/>
      <c r="K24" s="43"/>
      <c r="L24" s="43"/>
      <c r="M24" s="48"/>
      <c r="N24" s="48"/>
      <c r="O24" s="48"/>
      <c r="P24" s="48"/>
      <c r="Q24" s="48"/>
      <c r="R24" s="49"/>
    </row>
    <row r="25" s="1" customFormat="1" ht="6.96" customHeight="1">
      <c r="B25" s="47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9"/>
    </row>
    <row r="26" s="1" customFormat="1" ht="6.96" customHeight="1">
      <c r="B26" s="47"/>
      <c r="C26" s="4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48"/>
      <c r="R26" s="49"/>
    </row>
    <row r="27" s="1" customFormat="1" ht="14.4" customHeight="1">
      <c r="B27" s="47"/>
      <c r="C27" s="48"/>
      <c r="D27" s="159" t="s">
        <v>122</v>
      </c>
      <c r="E27" s="48"/>
      <c r="F27" s="48"/>
      <c r="G27" s="48"/>
      <c r="H27" s="48"/>
      <c r="I27" s="48"/>
      <c r="J27" s="48"/>
      <c r="K27" s="48"/>
      <c r="L27" s="48"/>
      <c r="M27" s="46">
        <f>N88</f>
        <v>0</v>
      </c>
      <c r="N27" s="46"/>
      <c r="O27" s="46"/>
      <c r="P27" s="46"/>
      <c r="Q27" s="48"/>
      <c r="R27" s="49"/>
    </row>
    <row r="28" s="1" customFormat="1" ht="14.4" customHeight="1">
      <c r="B28" s="47"/>
      <c r="C28" s="48"/>
      <c r="D28" s="45" t="s">
        <v>107</v>
      </c>
      <c r="E28" s="48"/>
      <c r="F28" s="48"/>
      <c r="G28" s="48"/>
      <c r="H28" s="48"/>
      <c r="I28" s="48"/>
      <c r="J28" s="48"/>
      <c r="K28" s="48"/>
      <c r="L28" s="48"/>
      <c r="M28" s="46">
        <f>N98</f>
        <v>0</v>
      </c>
      <c r="N28" s="46"/>
      <c r="O28" s="46"/>
      <c r="P28" s="46"/>
      <c r="Q28" s="48"/>
      <c r="R28" s="49"/>
    </row>
    <row r="29" s="1" customFormat="1" ht="6.96" customHeight="1">
      <c r="B29" s="47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9"/>
    </row>
    <row r="30" s="1" customFormat="1" ht="25.44" customHeight="1">
      <c r="B30" s="47"/>
      <c r="C30" s="48"/>
      <c r="D30" s="160" t="s">
        <v>43</v>
      </c>
      <c r="E30" s="48"/>
      <c r="F30" s="48"/>
      <c r="G30" s="48"/>
      <c r="H30" s="48"/>
      <c r="I30" s="48"/>
      <c r="J30" s="48"/>
      <c r="K30" s="48"/>
      <c r="L30" s="48"/>
      <c r="M30" s="161">
        <f>ROUND(M27+M28,0)</f>
        <v>0</v>
      </c>
      <c r="N30" s="48"/>
      <c r="O30" s="48"/>
      <c r="P30" s="48"/>
      <c r="Q30" s="48"/>
      <c r="R30" s="49"/>
    </row>
    <row r="31" s="1" customFormat="1" ht="6.96" customHeight="1">
      <c r="B31" s="47"/>
      <c r="C31" s="4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48"/>
      <c r="R31" s="49"/>
    </row>
    <row r="32" s="1" customFormat="1" ht="14.4" customHeight="1">
      <c r="B32" s="47"/>
      <c r="C32" s="48"/>
      <c r="D32" s="55" t="s">
        <v>44</v>
      </c>
      <c r="E32" s="55" t="s">
        <v>45</v>
      </c>
      <c r="F32" s="56">
        <v>0.20999999999999999</v>
      </c>
      <c r="G32" s="162" t="s">
        <v>46</v>
      </c>
      <c r="H32" s="163">
        <f>(SUM(BE98:BE105)+SUM(BE123:BE171))</f>
        <v>0</v>
      </c>
      <c r="I32" s="48"/>
      <c r="J32" s="48"/>
      <c r="K32" s="48"/>
      <c r="L32" s="48"/>
      <c r="M32" s="163">
        <f>ROUND((SUM(BE98:BE105)+SUM(BE123:BE171)), 0)*F32</f>
        <v>0</v>
      </c>
      <c r="N32" s="48"/>
      <c r="O32" s="48"/>
      <c r="P32" s="48"/>
      <c r="Q32" s="48"/>
      <c r="R32" s="49"/>
    </row>
    <row r="33" s="1" customFormat="1" ht="14.4" customHeight="1">
      <c r="B33" s="47"/>
      <c r="C33" s="48"/>
      <c r="D33" s="48"/>
      <c r="E33" s="55" t="s">
        <v>47</v>
      </c>
      <c r="F33" s="56">
        <v>0.14999999999999999</v>
      </c>
      <c r="G33" s="162" t="s">
        <v>46</v>
      </c>
      <c r="H33" s="163">
        <f>(SUM(BF98:BF105)+SUM(BF123:BF171))</f>
        <v>0</v>
      </c>
      <c r="I33" s="48"/>
      <c r="J33" s="48"/>
      <c r="K33" s="48"/>
      <c r="L33" s="48"/>
      <c r="M33" s="163">
        <f>ROUND((SUM(BF98:BF105)+SUM(BF123:BF171)), 0)*F33</f>
        <v>0</v>
      </c>
      <c r="N33" s="48"/>
      <c r="O33" s="48"/>
      <c r="P33" s="48"/>
      <c r="Q33" s="48"/>
      <c r="R33" s="49"/>
    </row>
    <row r="34" hidden="1" s="1" customFormat="1" ht="14.4" customHeight="1">
      <c r="B34" s="47"/>
      <c r="C34" s="48"/>
      <c r="D34" s="48"/>
      <c r="E34" s="55" t="s">
        <v>48</v>
      </c>
      <c r="F34" s="56">
        <v>0.20999999999999999</v>
      </c>
      <c r="G34" s="162" t="s">
        <v>46</v>
      </c>
      <c r="H34" s="163">
        <f>(SUM(BG98:BG105)+SUM(BG123:BG171))</f>
        <v>0</v>
      </c>
      <c r="I34" s="48"/>
      <c r="J34" s="48"/>
      <c r="K34" s="48"/>
      <c r="L34" s="48"/>
      <c r="M34" s="163">
        <v>0</v>
      </c>
      <c r="N34" s="48"/>
      <c r="O34" s="48"/>
      <c r="P34" s="48"/>
      <c r="Q34" s="48"/>
      <c r="R34" s="49"/>
    </row>
    <row r="35" hidden="1" s="1" customFormat="1" ht="14.4" customHeight="1">
      <c r="B35" s="47"/>
      <c r="C35" s="48"/>
      <c r="D35" s="48"/>
      <c r="E35" s="55" t="s">
        <v>49</v>
      </c>
      <c r="F35" s="56">
        <v>0.14999999999999999</v>
      </c>
      <c r="G35" s="162" t="s">
        <v>46</v>
      </c>
      <c r="H35" s="163">
        <f>(SUM(BH98:BH105)+SUM(BH123:BH171))</f>
        <v>0</v>
      </c>
      <c r="I35" s="48"/>
      <c r="J35" s="48"/>
      <c r="K35" s="48"/>
      <c r="L35" s="48"/>
      <c r="M35" s="163">
        <v>0</v>
      </c>
      <c r="N35" s="48"/>
      <c r="O35" s="48"/>
      <c r="P35" s="48"/>
      <c r="Q35" s="48"/>
      <c r="R35" s="49"/>
    </row>
    <row r="36" hidden="1" s="1" customFormat="1" ht="14.4" customHeight="1">
      <c r="B36" s="47"/>
      <c r="C36" s="48"/>
      <c r="D36" s="48"/>
      <c r="E36" s="55" t="s">
        <v>50</v>
      </c>
      <c r="F36" s="56">
        <v>0</v>
      </c>
      <c r="G36" s="162" t="s">
        <v>46</v>
      </c>
      <c r="H36" s="163">
        <f>(SUM(BI98:BI105)+SUM(BI123:BI171))</f>
        <v>0</v>
      </c>
      <c r="I36" s="48"/>
      <c r="J36" s="48"/>
      <c r="K36" s="48"/>
      <c r="L36" s="48"/>
      <c r="M36" s="163">
        <v>0</v>
      </c>
      <c r="N36" s="48"/>
      <c r="O36" s="48"/>
      <c r="P36" s="48"/>
      <c r="Q36" s="48"/>
      <c r="R36" s="49"/>
    </row>
    <row r="37" s="1" customFormat="1" ht="6.96" customHeight="1">
      <c r="B37" s="47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9"/>
    </row>
    <row r="38" s="1" customFormat="1" ht="25.44" customHeight="1">
      <c r="B38" s="47"/>
      <c r="C38" s="152"/>
      <c r="D38" s="164" t="s">
        <v>51</v>
      </c>
      <c r="E38" s="104"/>
      <c r="F38" s="104"/>
      <c r="G38" s="165" t="s">
        <v>52</v>
      </c>
      <c r="H38" s="166" t="s">
        <v>53</v>
      </c>
      <c r="I38" s="104"/>
      <c r="J38" s="104"/>
      <c r="K38" s="104"/>
      <c r="L38" s="167">
        <f>SUM(M30:M36)</f>
        <v>0</v>
      </c>
      <c r="M38" s="167"/>
      <c r="N38" s="167"/>
      <c r="O38" s="167"/>
      <c r="P38" s="168"/>
      <c r="Q38" s="152"/>
      <c r="R38" s="49"/>
    </row>
    <row r="39" s="1" customFormat="1" ht="14.4" customHeight="1">
      <c r="B39" s="47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9"/>
    </row>
    <row r="40" s="1" customFormat="1" ht="14.4" customHeight="1">
      <c r="B40" s="47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9"/>
    </row>
    <row r="41">
      <c r="B41" s="27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0"/>
    </row>
    <row r="42">
      <c r="B42" s="27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0"/>
    </row>
    <row r="43">
      <c r="B43" s="27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0"/>
    </row>
    <row r="44">
      <c r="B44" s="27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0"/>
    </row>
    <row r="45">
      <c r="B45" s="27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0"/>
    </row>
    <row r="46">
      <c r="B46" s="27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0"/>
    </row>
    <row r="47">
      <c r="B47" s="27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0"/>
    </row>
    <row r="48">
      <c r="B48" s="27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0"/>
    </row>
    <row r="49">
      <c r="B49" s="27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0"/>
    </row>
    <row r="50" s="1" customFormat="1">
      <c r="B50" s="47"/>
      <c r="C50" s="48"/>
      <c r="D50" s="67" t="s">
        <v>54</v>
      </c>
      <c r="E50" s="68"/>
      <c r="F50" s="68"/>
      <c r="G50" s="68"/>
      <c r="H50" s="69"/>
      <c r="I50" s="48"/>
      <c r="J50" s="67" t="s">
        <v>55</v>
      </c>
      <c r="K50" s="68"/>
      <c r="L50" s="68"/>
      <c r="M50" s="68"/>
      <c r="N50" s="68"/>
      <c r="O50" s="68"/>
      <c r="P50" s="69"/>
      <c r="Q50" s="48"/>
      <c r="R50" s="49"/>
    </row>
    <row r="51">
      <c r="B51" s="27"/>
      <c r="C51" s="32"/>
      <c r="D51" s="70"/>
      <c r="E51" s="32"/>
      <c r="F51" s="32"/>
      <c r="G51" s="32"/>
      <c r="H51" s="71"/>
      <c r="I51" s="32"/>
      <c r="J51" s="70"/>
      <c r="K51" s="32"/>
      <c r="L51" s="32"/>
      <c r="M51" s="32"/>
      <c r="N51" s="32"/>
      <c r="O51" s="32"/>
      <c r="P51" s="71"/>
      <c r="Q51" s="32"/>
      <c r="R51" s="30"/>
    </row>
    <row r="52">
      <c r="B52" s="27"/>
      <c r="C52" s="32"/>
      <c r="D52" s="70"/>
      <c r="E52" s="32"/>
      <c r="F52" s="32"/>
      <c r="G52" s="32"/>
      <c r="H52" s="71"/>
      <c r="I52" s="32"/>
      <c r="J52" s="70"/>
      <c r="K52" s="32"/>
      <c r="L52" s="32"/>
      <c r="M52" s="32"/>
      <c r="N52" s="32"/>
      <c r="O52" s="32"/>
      <c r="P52" s="71"/>
      <c r="Q52" s="32"/>
      <c r="R52" s="30"/>
    </row>
    <row r="53">
      <c r="B53" s="27"/>
      <c r="C53" s="32"/>
      <c r="D53" s="70"/>
      <c r="E53" s="32"/>
      <c r="F53" s="32"/>
      <c r="G53" s="32"/>
      <c r="H53" s="71"/>
      <c r="I53" s="32"/>
      <c r="J53" s="70"/>
      <c r="K53" s="32"/>
      <c r="L53" s="32"/>
      <c r="M53" s="32"/>
      <c r="N53" s="32"/>
      <c r="O53" s="32"/>
      <c r="P53" s="71"/>
      <c r="Q53" s="32"/>
      <c r="R53" s="30"/>
    </row>
    <row r="54">
      <c r="B54" s="27"/>
      <c r="C54" s="32"/>
      <c r="D54" s="70"/>
      <c r="E54" s="32"/>
      <c r="F54" s="32"/>
      <c r="G54" s="32"/>
      <c r="H54" s="71"/>
      <c r="I54" s="32"/>
      <c r="J54" s="70"/>
      <c r="K54" s="32"/>
      <c r="L54" s="32"/>
      <c r="M54" s="32"/>
      <c r="N54" s="32"/>
      <c r="O54" s="32"/>
      <c r="P54" s="71"/>
      <c r="Q54" s="32"/>
      <c r="R54" s="30"/>
    </row>
    <row r="55">
      <c r="B55" s="27"/>
      <c r="C55" s="32"/>
      <c r="D55" s="70"/>
      <c r="E55" s="32"/>
      <c r="F55" s="32"/>
      <c r="G55" s="32"/>
      <c r="H55" s="71"/>
      <c r="I55" s="32"/>
      <c r="J55" s="70"/>
      <c r="K55" s="32"/>
      <c r="L55" s="32"/>
      <c r="M55" s="32"/>
      <c r="N55" s="32"/>
      <c r="O55" s="32"/>
      <c r="P55" s="71"/>
      <c r="Q55" s="32"/>
      <c r="R55" s="30"/>
    </row>
    <row r="56">
      <c r="B56" s="27"/>
      <c r="C56" s="32"/>
      <c r="D56" s="70"/>
      <c r="E56" s="32"/>
      <c r="F56" s="32"/>
      <c r="G56" s="32"/>
      <c r="H56" s="71"/>
      <c r="I56" s="32"/>
      <c r="J56" s="70"/>
      <c r="K56" s="32"/>
      <c r="L56" s="32"/>
      <c r="M56" s="32"/>
      <c r="N56" s="32"/>
      <c r="O56" s="32"/>
      <c r="P56" s="71"/>
      <c r="Q56" s="32"/>
      <c r="R56" s="30"/>
    </row>
    <row r="57">
      <c r="B57" s="27"/>
      <c r="C57" s="32"/>
      <c r="D57" s="70"/>
      <c r="E57" s="32"/>
      <c r="F57" s="32"/>
      <c r="G57" s="32"/>
      <c r="H57" s="71"/>
      <c r="I57" s="32"/>
      <c r="J57" s="70"/>
      <c r="K57" s="32"/>
      <c r="L57" s="32"/>
      <c r="M57" s="32"/>
      <c r="N57" s="32"/>
      <c r="O57" s="32"/>
      <c r="P57" s="71"/>
      <c r="Q57" s="32"/>
      <c r="R57" s="30"/>
    </row>
    <row r="58">
      <c r="B58" s="27"/>
      <c r="C58" s="32"/>
      <c r="D58" s="70"/>
      <c r="E58" s="32"/>
      <c r="F58" s="32"/>
      <c r="G58" s="32"/>
      <c r="H58" s="71"/>
      <c r="I58" s="32"/>
      <c r="J58" s="70"/>
      <c r="K58" s="32"/>
      <c r="L58" s="32"/>
      <c r="M58" s="32"/>
      <c r="N58" s="32"/>
      <c r="O58" s="32"/>
      <c r="P58" s="71"/>
      <c r="Q58" s="32"/>
      <c r="R58" s="30"/>
    </row>
    <row r="59" s="1" customFormat="1">
      <c r="B59" s="47"/>
      <c r="C59" s="48"/>
      <c r="D59" s="72" t="s">
        <v>56</v>
      </c>
      <c r="E59" s="73"/>
      <c r="F59" s="73"/>
      <c r="G59" s="74" t="s">
        <v>57</v>
      </c>
      <c r="H59" s="75"/>
      <c r="I59" s="48"/>
      <c r="J59" s="72" t="s">
        <v>56</v>
      </c>
      <c r="K59" s="73"/>
      <c r="L59" s="73"/>
      <c r="M59" s="73"/>
      <c r="N59" s="74" t="s">
        <v>57</v>
      </c>
      <c r="O59" s="73"/>
      <c r="P59" s="75"/>
      <c r="Q59" s="48"/>
      <c r="R59" s="49"/>
    </row>
    <row r="60">
      <c r="B60" s="27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0"/>
    </row>
    <row r="61" s="1" customFormat="1">
      <c r="B61" s="47"/>
      <c r="C61" s="48"/>
      <c r="D61" s="67" t="s">
        <v>58</v>
      </c>
      <c r="E61" s="68"/>
      <c r="F61" s="68"/>
      <c r="G61" s="68"/>
      <c r="H61" s="69"/>
      <c r="I61" s="48"/>
      <c r="J61" s="67" t="s">
        <v>59</v>
      </c>
      <c r="K61" s="68"/>
      <c r="L61" s="68"/>
      <c r="M61" s="68"/>
      <c r="N61" s="68"/>
      <c r="O61" s="68"/>
      <c r="P61" s="69"/>
      <c r="Q61" s="48"/>
      <c r="R61" s="49"/>
    </row>
    <row r="62">
      <c r="B62" s="27"/>
      <c r="C62" s="32"/>
      <c r="D62" s="70"/>
      <c r="E62" s="32"/>
      <c r="F62" s="32"/>
      <c r="G62" s="32"/>
      <c r="H62" s="71"/>
      <c r="I62" s="32"/>
      <c r="J62" s="70"/>
      <c r="K62" s="32"/>
      <c r="L62" s="32"/>
      <c r="M62" s="32"/>
      <c r="N62" s="32"/>
      <c r="O62" s="32"/>
      <c r="P62" s="71"/>
      <c r="Q62" s="32"/>
      <c r="R62" s="30"/>
    </row>
    <row r="63">
      <c r="B63" s="27"/>
      <c r="C63" s="32"/>
      <c r="D63" s="70"/>
      <c r="E63" s="32"/>
      <c r="F63" s="32"/>
      <c r="G63" s="32"/>
      <c r="H63" s="71"/>
      <c r="I63" s="32"/>
      <c r="J63" s="70"/>
      <c r="K63" s="32"/>
      <c r="L63" s="32"/>
      <c r="M63" s="32"/>
      <c r="N63" s="32"/>
      <c r="O63" s="32"/>
      <c r="P63" s="71"/>
      <c r="Q63" s="32"/>
      <c r="R63" s="30"/>
    </row>
    <row r="64">
      <c r="B64" s="27"/>
      <c r="C64" s="32"/>
      <c r="D64" s="70"/>
      <c r="E64" s="32"/>
      <c r="F64" s="32"/>
      <c r="G64" s="32"/>
      <c r="H64" s="71"/>
      <c r="I64" s="32"/>
      <c r="J64" s="70"/>
      <c r="K64" s="32"/>
      <c r="L64" s="32"/>
      <c r="M64" s="32"/>
      <c r="N64" s="32"/>
      <c r="O64" s="32"/>
      <c r="P64" s="71"/>
      <c r="Q64" s="32"/>
      <c r="R64" s="30"/>
    </row>
    <row r="65">
      <c r="B65" s="27"/>
      <c r="C65" s="32"/>
      <c r="D65" s="70"/>
      <c r="E65" s="32"/>
      <c r="F65" s="32"/>
      <c r="G65" s="32"/>
      <c r="H65" s="71"/>
      <c r="I65" s="32"/>
      <c r="J65" s="70"/>
      <c r="K65" s="32"/>
      <c r="L65" s="32"/>
      <c r="M65" s="32"/>
      <c r="N65" s="32"/>
      <c r="O65" s="32"/>
      <c r="P65" s="71"/>
      <c r="Q65" s="32"/>
      <c r="R65" s="30"/>
    </row>
    <row r="66">
      <c r="B66" s="27"/>
      <c r="C66" s="32"/>
      <c r="D66" s="70"/>
      <c r="E66" s="32"/>
      <c r="F66" s="32"/>
      <c r="G66" s="32"/>
      <c r="H66" s="71"/>
      <c r="I66" s="32"/>
      <c r="J66" s="70"/>
      <c r="K66" s="32"/>
      <c r="L66" s="32"/>
      <c r="M66" s="32"/>
      <c r="N66" s="32"/>
      <c r="O66" s="32"/>
      <c r="P66" s="71"/>
      <c r="Q66" s="32"/>
      <c r="R66" s="30"/>
    </row>
    <row r="67">
      <c r="B67" s="27"/>
      <c r="C67" s="32"/>
      <c r="D67" s="70"/>
      <c r="E67" s="32"/>
      <c r="F67" s="32"/>
      <c r="G67" s="32"/>
      <c r="H67" s="71"/>
      <c r="I67" s="32"/>
      <c r="J67" s="70"/>
      <c r="K67" s="32"/>
      <c r="L67" s="32"/>
      <c r="M67" s="32"/>
      <c r="N67" s="32"/>
      <c r="O67" s="32"/>
      <c r="P67" s="71"/>
      <c r="Q67" s="32"/>
      <c r="R67" s="30"/>
    </row>
    <row r="68">
      <c r="B68" s="27"/>
      <c r="C68" s="32"/>
      <c r="D68" s="70"/>
      <c r="E68" s="32"/>
      <c r="F68" s="32"/>
      <c r="G68" s="32"/>
      <c r="H68" s="71"/>
      <c r="I68" s="32"/>
      <c r="J68" s="70"/>
      <c r="K68" s="32"/>
      <c r="L68" s="32"/>
      <c r="M68" s="32"/>
      <c r="N68" s="32"/>
      <c r="O68" s="32"/>
      <c r="P68" s="71"/>
      <c r="Q68" s="32"/>
      <c r="R68" s="30"/>
    </row>
    <row r="69">
      <c r="B69" s="27"/>
      <c r="C69" s="32"/>
      <c r="D69" s="70"/>
      <c r="E69" s="32"/>
      <c r="F69" s="32"/>
      <c r="G69" s="32"/>
      <c r="H69" s="71"/>
      <c r="I69" s="32"/>
      <c r="J69" s="70"/>
      <c r="K69" s="32"/>
      <c r="L69" s="32"/>
      <c r="M69" s="32"/>
      <c r="N69" s="32"/>
      <c r="O69" s="32"/>
      <c r="P69" s="71"/>
      <c r="Q69" s="32"/>
      <c r="R69" s="30"/>
    </row>
    <row r="70" s="1" customFormat="1">
      <c r="B70" s="47"/>
      <c r="C70" s="48"/>
      <c r="D70" s="72" t="s">
        <v>56</v>
      </c>
      <c r="E70" s="73"/>
      <c r="F70" s="73"/>
      <c r="G70" s="74" t="s">
        <v>57</v>
      </c>
      <c r="H70" s="75"/>
      <c r="I70" s="48"/>
      <c r="J70" s="72" t="s">
        <v>56</v>
      </c>
      <c r="K70" s="73"/>
      <c r="L70" s="73"/>
      <c r="M70" s="73"/>
      <c r="N70" s="74" t="s">
        <v>57</v>
      </c>
      <c r="O70" s="73"/>
      <c r="P70" s="75"/>
      <c r="Q70" s="48"/>
      <c r="R70" s="49"/>
    </row>
    <row r="71" s="1" customFormat="1" ht="14.4" customHeight="1">
      <c r="B71" s="76"/>
      <c r="C71" s="77"/>
      <c r="D71" s="77"/>
      <c r="E71" s="77"/>
      <c r="F71" s="77"/>
      <c r="G71" s="77"/>
      <c r="H71" s="77"/>
      <c r="I71" s="77"/>
      <c r="J71" s="77"/>
      <c r="K71" s="77"/>
      <c r="L71" s="77"/>
      <c r="M71" s="77"/>
      <c r="N71" s="77"/>
      <c r="O71" s="77"/>
      <c r="P71" s="77"/>
      <c r="Q71" s="77"/>
      <c r="R71" s="78"/>
    </row>
    <row r="75" s="1" customFormat="1" ht="6.96" customHeight="1">
      <c r="B75" s="169"/>
      <c r="C75" s="170"/>
      <c r="D75" s="170"/>
      <c r="E75" s="170"/>
      <c r="F75" s="170"/>
      <c r="G75" s="170"/>
      <c r="H75" s="170"/>
      <c r="I75" s="170"/>
      <c r="J75" s="170"/>
      <c r="K75" s="170"/>
      <c r="L75" s="170"/>
      <c r="M75" s="170"/>
      <c r="N75" s="170"/>
      <c r="O75" s="170"/>
      <c r="P75" s="170"/>
      <c r="Q75" s="170"/>
      <c r="R75" s="171"/>
    </row>
    <row r="76" s="1" customFormat="1" ht="36.96" customHeight="1">
      <c r="B76" s="47"/>
      <c r="C76" s="28" t="s">
        <v>123</v>
      </c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49"/>
      <c r="T76" s="172"/>
      <c r="U76" s="172"/>
    </row>
    <row r="77" s="1" customFormat="1" ht="6.96" customHeight="1"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9"/>
      <c r="T77" s="172"/>
      <c r="U77" s="172"/>
    </row>
    <row r="78" s="1" customFormat="1" ht="30" customHeight="1">
      <c r="B78" s="47"/>
      <c r="C78" s="39" t="s">
        <v>19</v>
      </c>
      <c r="D78" s="48"/>
      <c r="E78" s="48"/>
      <c r="F78" s="156" t="str">
        <f>F6</f>
        <v>Rekonstrukce skladu cibule, k.ú. Bartošovice, p.č. 2348/1 a 2349/1</v>
      </c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48"/>
      <c r="R78" s="49"/>
      <c r="T78" s="172"/>
      <c r="U78" s="172"/>
    </row>
    <row r="79" s="1" customFormat="1" ht="36.96" customHeight="1">
      <c r="B79" s="47"/>
      <c r="C79" s="86" t="s">
        <v>120</v>
      </c>
      <c r="D79" s="48"/>
      <c r="E79" s="48"/>
      <c r="F79" s="88" t="str">
        <f>F7</f>
        <v>03 - Kanalizace a vsakovací jímka</v>
      </c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9"/>
      <c r="T79" s="172"/>
      <c r="U79" s="172"/>
    </row>
    <row r="80" s="1" customFormat="1" ht="6.96" customHeight="1">
      <c r="B80" s="47"/>
      <c r="C80" s="48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9"/>
      <c r="T80" s="172"/>
      <c r="U80" s="172"/>
    </row>
    <row r="81" s="1" customFormat="1" ht="18" customHeight="1">
      <c r="B81" s="47"/>
      <c r="C81" s="39" t="s">
        <v>24</v>
      </c>
      <c r="D81" s="48"/>
      <c r="E81" s="48"/>
      <c r="F81" s="34" t="str">
        <f>F9</f>
        <v xml:space="preserve"> </v>
      </c>
      <c r="G81" s="48"/>
      <c r="H81" s="48"/>
      <c r="I81" s="48"/>
      <c r="J81" s="48"/>
      <c r="K81" s="39" t="s">
        <v>26</v>
      </c>
      <c r="L81" s="48"/>
      <c r="M81" s="91" t="str">
        <f>IF(O9="","",O9)</f>
        <v>17. 5. 2018</v>
      </c>
      <c r="N81" s="91"/>
      <c r="O81" s="91"/>
      <c r="P81" s="91"/>
      <c r="Q81" s="48"/>
      <c r="R81" s="49"/>
      <c r="T81" s="172"/>
      <c r="U81" s="172"/>
    </row>
    <row r="82" s="1" customFormat="1" ht="6.96" customHeight="1">
      <c r="B82" s="47"/>
      <c r="C82" s="48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9"/>
      <c r="T82" s="172"/>
      <c r="U82" s="172"/>
    </row>
    <row r="83" s="1" customFormat="1">
      <c r="B83" s="47"/>
      <c r="C83" s="39" t="s">
        <v>28</v>
      </c>
      <c r="D83" s="48"/>
      <c r="E83" s="48"/>
      <c r="F83" s="34" t="str">
        <f>E12</f>
        <v>Ing. Petr Klečka</v>
      </c>
      <c r="G83" s="48"/>
      <c r="H83" s="48"/>
      <c r="I83" s="48"/>
      <c r="J83" s="48"/>
      <c r="K83" s="39" t="s">
        <v>34</v>
      </c>
      <c r="L83" s="48"/>
      <c r="M83" s="34" t="str">
        <f>E18</f>
        <v>PROJECT WORK,s.r.o.</v>
      </c>
      <c r="N83" s="34"/>
      <c r="O83" s="34"/>
      <c r="P83" s="34"/>
      <c r="Q83" s="34"/>
      <c r="R83" s="49"/>
      <c r="T83" s="172"/>
      <c r="U83" s="172"/>
    </row>
    <row r="84" s="1" customFormat="1" ht="14.4" customHeight="1">
      <c r="B84" s="47"/>
      <c r="C84" s="39" t="s">
        <v>32</v>
      </c>
      <c r="D84" s="48"/>
      <c r="E84" s="48"/>
      <c r="F84" s="34" t="str">
        <f>IF(E15="","",E15)</f>
        <v>Vyplň údaj</v>
      </c>
      <c r="G84" s="48"/>
      <c r="H84" s="48"/>
      <c r="I84" s="48"/>
      <c r="J84" s="48"/>
      <c r="K84" s="39" t="s">
        <v>39</v>
      </c>
      <c r="L84" s="48"/>
      <c r="M84" s="34" t="str">
        <f>E21</f>
        <v xml:space="preserve"> </v>
      </c>
      <c r="N84" s="34"/>
      <c r="O84" s="34"/>
      <c r="P84" s="34"/>
      <c r="Q84" s="34"/>
      <c r="R84" s="49"/>
      <c r="T84" s="172"/>
      <c r="U84" s="172"/>
    </row>
    <row r="85" s="1" customFormat="1" ht="10.32" customHeight="1">
      <c r="B85" s="47"/>
      <c r="C85" s="48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9"/>
      <c r="T85" s="172"/>
      <c r="U85" s="172"/>
    </row>
    <row r="86" s="1" customFormat="1" ht="29.28" customHeight="1">
      <c r="B86" s="47"/>
      <c r="C86" s="173" t="s">
        <v>124</v>
      </c>
      <c r="D86" s="152"/>
      <c r="E86" s="152"/>
      <c r="F86" s="152"/>
      <c r="G86" s="152"/>
      <c r="H86" s="152"/>
      <c r="I86" s="152"/>
      <c r="J86" s="152"/>
      <c r="K86" s="152"/>
      <c r="L86" s="152"/>
      <c r="M86" s="152"/>
      <c r="N86" s="173" t="s">
        <v>125</v>
      </c>
      <c r="O86" s="152"/>
      <c r="P86" s="152"/>
      <c r="Q86" s="152"/>
      <c r="R86" s="49"/>
      <c r="T86" s="172"/>
      <c r="U86" s="172"/>
    </row>
    <row r="87" s="1" customFormat="1" ht="10.32" customHeight="1">
      <c r="B87" s="47"/>
      <c r="C87" s="48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9"/>
      <c r="T87" s="172"/>
      <c r="U87" s="172"/>
    </row>
    <row r="88" s="1" customFormat="1" ht="29.28" customHeight="1">
      <c r="B88" s="47"/>
      <c r="C88" s="174" t="s">
        <v>126</v>
      </c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114">
        <f>N123</f>
        <v>0</v>
      </c>
      <c r="O88" s="175"/>
      <c r="P88" s="175"/>
      <c r="Q88" s="175"/>
      <c r="R88" s="49"/>
      <c r="T88" s="172"/>
      <c r="U88" s="172"/>
      <c r="AU88" s="23" t="s">
        <v>127</v>
      </c>
    </row>
    <row r="89" s="6" customFormat="1" ht="24.96" customHeight="1">
      <c r="B89" s="176"/>
      <c r="C89" s="177"/>
      <c r="D89" s="178" t="s">
        <v>128</v>
      </c>
      <c r="E89" s="177"/>
      <c r="F89" s="177"/>
      <c r="G89" s="177"/>
      <c r="H89" s="177"/>
      <c r="I89" s="177"/>
      <c r="J89" s="177"/>
      <c r="K89" s="177"/>
      <c r="L89" s="177"/>
      <c r="M89" s="177"/>
      <c r="N89" s="179">
        <f>N124</f>
        <v>0</v>
      </c>
      <c r="O89" s="177"/>
      <c r="P89" s="177"/>
      <c r="Q89" s="177"/>
      <c r="R89" s="180"/>
      <c r="T89" s="181"/>
      <c r="U89" s="181"/>
    </row>
    <row r="90" s="7" customFormat="1" ht="19.92" customHeight="1">
      <c r="B90" s="182"/>
      <c r="C90" s="183"/>
      <c r="D90" s="137" t="s">
        <v>836</v>
      </c>
      <c r="E90" s="183"/>
      <c r="F90" s="183"/>
      <c r="G90" s="183"/>
      <c r="H90" s="183"/>
      <c r="I90" s="183"/>
      <c r="J90" s="183"/>
      <c r="K90" s="183"/>
      <c r="L90" s="183"/>
      <c r="M90" s="183"/>
      <c r="N90" s="139">
        <f>N125</f>
        <v>0</v>
      </c>
      <c r="O90" s="183"/>
      <c r="P90" s="183"/>
      <c r="Q90" s="183"/>
      <c r="R90" s="184"/>
      <c r="T90" s="185"/>
      <c r="U90" s="185"/>
    </row>
    <row r="91" s="7" customFormat="1" ht="19.92" customHeight="1">
      <c r="B91" s="182"/>
      <c r="C91" s="183"/>
      <c r="D91" s="137" t="s">
        <v>837</v>
      </c>
      <c r="E91" s="183"/>
      <c r="F91" s="183"/>
      <c r="G91" s="183"/>
      <c r="H91" s="183"/>
      <c r="I91" s="183"/>
      <c r="J91" s="183"/>
      <c r="K91" s="183"/>
      <c r="L91" s="183"/>
      <c r="M91" s="183"/>
      <c r="N91" s="139">
        <f>N146</f>
        <v>0</v>
      </c>
      <c r="O91" s="183"/>
      <c r="P91" s="183"/>
      <c r="Q91" s="183"/>
      <c r="R91" s="184"/>
      <c r="T91" s="185"/>
      <c r="U91" s="185"/>
    </row>
    <row r="92" s="7" customFormat="1" ht="19.92" customHeight="1">
      <c r="B92" s="182"/>
      <c r="C92" s="183"/>
      <c r="D92" s="137" t="s">
        <v>132</v>
      </c>
      <c r="E92" s="183"/>
      <c r="F92" s="183"/>
      <c r="G92" s="183"/>
      <c r="H92" s="183"/>
      <c r="I92" s="183"/>
      <c r="J92" s="183"/>
      <c r="K92" s="183"/>
      <c r="L92" s="183"/>
      <c r="M92" s="183"/>
      <c r="N92" s="139">
        <f>N152</f>
        <v>0</v>
      </c>
      <c r="O92" s="183"/>
      <c r="P92" s="183"/>
      <c r="Q92" s="183"/>
      <c r="R92" s="184"/>
      <c r="T92" s="185"/>
      <c r="U92" s="185"/>
    </row>
    <row r="93" s="7" customFormat="1" ht="19.92" customHeight="1">
      <c r="B93" s="182"/>
      <c r="C93" s="183"/>
      <c r="D93" s="137" t="s">
        <v>838</v>
      </c>
      <c r="E93" s="183"/>
      <c r="F93" s="183"/>
      <c r="G93" s="183"/>
      <c r="H93" s="183"/>
      <c r="I93" s="183"/>
      <c r="J93" s="183"/>
      <c r="K93" s="183"/>
      <c r="L93" s="183"/>
      <c r="M93" s="183"/>
      <c r="N93" s="139">
        <f>N155</f>
        <v>0</v>
      </c>
      <c r="O93" s="183"/>
      <c r="P93" s="183"/>
      <c r="Q93" s="183"/>
      <c r="R93" s="184"/>
      <c r="T93" s="185"/>
      <c r="U93" s="185"/>
    </row>
    <row r="94" s="7" customFormat="1" ht="19.92" customHeight="1">
      <c r="B94" s="182"/>
      <c r="C94" s="183"/>
      <c r="D94" s="137" t="s">
        <v>839</v>
      </c>
      <c r="E94" s="183"/>
      <c r="F94" s="183"/>
      <c r="G94" s="183"/>
      <c r="H94" s="183"/>
      <c r="I94" s="183"/>
      <c r="J94" s="183"/>
      <c r="K94" s="183"/>
      <c r="L94" s="183"/>
      <c r="M94" s="183"/>
      <c r="N94" s="139">
        <f>N167</f>
        <v>0</v>
      </c>
      <c r="O94" s="183"/>
      <c r="P94" s="183"/>
      <c r="Q94" s="183"/>
      <c r="R94" s="184"/>
      <c r="T94" s="185"/>
      <c r="U94" s="185"/>
    </row>
    <row r="95" s="6" customFormat="1" ht="24.96" customHeight="1">
      <c r="B95" s="176"/>
      <c r="C95" s="177"/>
      <c r="D95" s="178" t="s">
        <v>138</v>
      </c>
      <c r="E95" s="177"/>
      <c r="F95" s="177"/>
      <c r="G95" s="177"/>
      <c r="H95" s="177"/>
      <c r="I95" s="177"/>
      <c r="J95" s="177"/>
      <c r="K95" s="177"/>
      <c r="L95" s="177"/>
      <c r="M95" s="177"/>
      <c r="N95" s="179">
        <f>N169</f>
        <v>0</v>
      </c>
      <c r="O95" s="177"/>
      <c r="P95" s="177"/>
      <c r="Q95" s="177"/>
      <c r="R95" s="180"/>
      <c r="T95" s="181"/>
      <c r="U95" s="181"/>
    </row>
    <row r="96" s="7" customFormat="1" ht="19.92" customHeight="1">
      <c r="B96" s="182"/>
      <c r="C96" s="183"/>
      <c r="D96" s="137" t="s">
        <v>840</v>
      </c>
      <c r="E96" s="183"/>
      <c r="F96" s="183"/>
      <c r="G96" s="183"/>
      <c r="H96" s="183"/>
      <c r="I96" s="183"/>
      <c r="J96" s="183"/>
      <c r="K96" s="183"/>
      <c r="L96" s="183"/>
      <c r="M96" s="183"/>
      <c r="N96" s="139">
        <f>N170</f>
        <v>0</v>
      </c>
      <c r="O96" s="183"/>
      <c r="P96" s="183"/>
      <c r="Q96" s="183"/>
      <c r="R96" s="184"/>
      <c r="T96" s="185"/>
      <c r="U96" s="185"/>
    </row>
    <row r="97" s="1" customFormat="1" ht="21.84" customHeight="1">
      <c r="B97" s="47"/>
      <c r="C97" s="48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9"/>
      <c r="T97" s="172"/>
      <c r="U97" s="172"/>
    </row>
    <row r="98" s="1" customFormat="1" ht="29.28" customHeight="1">
      <c r="B98" s="47"/>
      <c r="C98" s="174" t="s">
        <v>146</v>
      </c>
      <c r="D98" s="48"/>
      <c r="E98" s="48"/>
      <c r="F98" s="48"/>
      <c r="G98" s="48"/>
      <c r="H98" s="48"/>
      <c r="I98" s="48"/>
      <c r="J98" s="48"/>
      <c r="K98" s="48"/>
      <c r="L98" s="48"/>
      <c r="M98" s="48"/>
      <c r="N98" s="175">
        <f>ROUND(N99+N100+N101+N102+N103+N104,0)</f>
        <v>0</v>
      </c>
      <c r="O98" s="186"/>
      <c r="P98" s="186"/>
      <c r="Q98" s="186"/>
      <c r="R98" s="49"/>
      <c r="T98" s="187"/>
      <c r="U98" s="188" t="s">
        <v>44</v>
      </c>
    </row>
    <row r="99" s="1" customFormat="1" ht="18" customHeight="1">
      <c r="B99" s="47"/>
      <c r="C99" s="48"/>
      <c r="D99" s="144" t="s">
        <v>147</v>
      </c>
      <c r="E99" s="137"/>
      <c r="F99" s="137"/>
      <c r="G99" s="137"/>
      <c r="H99" s="137"/>
      <c r="I99" s="48"/>
      <c r="J99" s="48"/>
      <c r="K99" s="48"/>
      <c r="L99" s="48"/>
      <c r="M99" s="48"/>
      <c r="N99" s="138">
        <f>ROUND(N88*T99,0)</f>
        <v>0</v>
      </c>
      <c r="O99" s="139"/>
      <c r="P99" s="139"/>
      <c r="Q99" s="139"/>
      <c r="R99" s="49"/>
      <c r="S99" s="189"/>
      <c r="T99" s="190"/>
      <c r="U99" s="191" t="s">
        <v>45</v>
      </c>
      <c r="V99" s="189"/>
      <c r="W99" s="189"/>
      <c r="X99" s="189"/>
      <c r="Y99" s="189"/>
      <c r="Z99" s="189"/>
      <c r="AA99" s="189"/>
      <c r="AB99" s="189"/>
      <c r="AC99" s="189"/>
      <c r="AD99" s="189"/>
      <c r="AE99" s="189"/>
      <c r="AF99" s="189"/>
      <c r="AG99" s="189"/>
      <c r="AH99" s="189"/>
      <c r="AI99" s="189"/>
      <c r="AJ99" s="189"/>
      <c r="AK99" s="189"/>
      <c r="AL99" s="189"/>
      <c r="AM99" s="189"/>
      <c r="AN99" s="189"/>
      <c r="AO99" s="189"/>
      <c r="AP99" s="189"/>
      <c r="AQ99" s="189"/>
      <c r="AR99" s="189"/>
      <c r="AS99" s="189"/>
      <c r="AT99" s="189"/>
      <c r="AU99" s="189"/>
      <c r="AV99" s="189"/>
      <c r="AW99" s="189"/>
      <c r="AX99" s="189"/>
      <c r="AY99" s="192" t="s">
        <v>148</v>
      </c>
      <c r="AZ99" s="189"/>
      <c r="BA99" s="189"/>
      <c r="BB99" s="189"/>
      <c r="BC99" s="189"/>
      <c r="BD99" s="189"/>
      <c r="BE99" s="193">
        <f>IF(U99="základní",N99,0)</f>
        <v>0</v>
      </c>
      <c r="BF99" s="193">
        <f>IF(U99="snížená",N99,0)</f>
        <v>0</v>
      </c>
      <c r="BG99" s="193">
        <f>IF(U99="zákl. přenesená",N99,0)</f>
        <v>0</v>
      </c>
      <c r="BH99" s="193">
        <f>IF(U99="sníž. přenesená",N99,0)</f>
        <v>0</v>
      </c>
      <c r="BI99" s="193">
        <f>IF(U99="nulová",N99,0)</f>
        <v>0</v>
      </c>
      <c r="BJ99" s="192" t="s">
        <v>38</v>
      </c>
      <c r="BK99" s="189"/>
      <c r="BL99" s="189"/>
      <c r="BM99" s="189"/>
    </row>
    <row r="100" s="1" customFormat="1" ht="18" customHeight="1">
      <c r="B100" s="47"/>
      <c r="C100" s="48"/>
      <c r="D100" s="144" t="s">
        <v>716</v>
      </c>
      <c r="E100" s="137"/>
      <c r="F100" s="137"/>
      <c r="G100" s="137"/>
      <c r="H100" s="137"/>
      <c r="I100" s="48"/>
      <c r="J100" s="48"/>
      <c r="K100" s="48"/>
      <c r="L100" s="48"/>
      <c r="M100" s="48"/>
      <c r="N100" s="138">
        <f>ROUND(N88*T100,0)</f>
        <v>0</v>
      </c>
      <c r="O100" s="139"/>
      <c r="P100" s="139"/>
      <c r="Q100" s="139"/>
      <c r="R100" s="49"/>
      <c r="S100" s="189"/>
      <c r="T100" s="190"/>
      <c r="U100" s="191" t="s">
        <v>45</v>
      </c>
      <c r="V100" s="189"/>
      <c r="W100" s="189"/>
      <c r="X100" s="189"/>
      <c r="Y100" s="189"/>
      <c r="Z100" s="189"/>
      <c r="AA100" s="189"/>
      <c r="AB100" s="189"/>
      <c r="AC100" s="189"/>
      <c r="AD100" s="189"/>
      <c r="AE100" s="189"/>
      <c r="AF100" s="189"/>
      <c r="AG100" s="189"/>
      <c r="AH100" s="189"/>
      <c r="AI100" s="189"/>
      <c r="AJ100" s="189"/>
      <c r="AK100" s="189"/>
      <c r="AL100" s="189"/>
      <c r="AM100" s="189"/>
      <c r="AN100" s="189"/>
      <c r="AO100" s="189"/>
      <c r="AP100" s="189"/>
      <c r="AQ100" s="189"/>
      <c r="AR100" s="189"/>
      <c r="AS100" s="189"/>
      <c r="AT100" s="189"/>
      <c r="AU100" s="189"/>
      <c r="AV100" s="189"/>
      <c r="AW100" s="189"/>
      <c r="AX100" s="189"/>
      <c r="AY100" s="192" t="s">
        <v>148</v>
      </c>
      <c r="AZ100" s="189"/>
      <c r="BA100" s="189"/>
      <c r="BB100" s="189"/>
      <c r="BC100" s="189"/>
      <c r="BD100" s="189"/>
      <c r="BE100" s="193">
        <f>IF(U100="základní",N100,0)</f>
        <v>0</v>
      </c>
      <c r="BF100" s="193">
        <f>IF(U100="snížená",N100,0)</f>
        <v>0</v>
      </c>
      <c r="BG100" s="193">
        <f>IF(U100="zákl. přenesená",N100,0)</f>
        <v>0</v>
      </c>
      <c r="BH100" s="193">
        <f>IF(U100="sníž. přenesená",N100,0)</f>
        <v>0</v>
      </c>
      <c r="BI100" s="193">
        <f>IF(U100="nulová",N100,0)</f>
        <v>0</v>
      </c>
      <c r="BJ100" s="192" t="s">
        <v>38</v>
      </c>
      <c r="BK100" s="189"/>
      <c r="BL100" s="189"/>
      <c r="BM100" s="189"/>
    </row>
    <row r="101" s="1" customFormat="1" ht="18" customHeight="1">
      <c r="B101" s="47"/>
      <c r="C101" s="48"/>
      <c r="D101" s="144" t="s">
        <v>150</v>
      </c>
      <c r="E101" s="137"/>
      <c r="F101" s="137"/>
      <c r="G101" s="137"/>
      <c r="H101" s="137"/>
      <c r="I101" s="48"/>
      <c r="J101" s="48"/>
      <c r="K101" s="48"/>
      <c r="L101" s="48"/>
      <c r="M101" s="48"/>
      <c r="N101" s="138">
        <f>ROUND(N88*T101,0)</f>
        <v>0</v>
      </c>
      <c r="O101" s="139"/>
      <c r="P101" s="139"/>
      <c r="Q101" s="139"/>
      <c r="R101" s="49"/>
      <c r="S101" s="189"/>
      <c r="T101" s="190"/>
      <c r="U101" s="191" t="s">
        <v>45</v>
      </c>
      <c r="V101" s="189"/>
      <c r="W101" s="189"/>
      <c r="X101" s="189"/>
      <c r="Y101" s="189"/>
      <c r="Z101" s="189"/>
      <c r="AA101" s="189"/>
      <c r="AB101" s="189"/>
      <c r="AC101" s="189"/>
      <c r="AD101" s="189"/>
      <c r="AE101" s="189"/>
      <c r="AF101" s="189"/>
      <c r="AG101" s="189"/>
      <c r="AH101" s="189"/>
      <c r="AI101" s="189"/>
      <c r="AJ101" s="189"/>
      <c r="AK101" s="189"/>
      <c r="AL101" s="189"/>
      <c r="AM101" s="189"/>
      <c r="AN101" s="189"/>
      <c r="AO101" s="189"/>
      <c r="AP101" s="189"/>
      <c r="AQ101" s="189"/>
      <c r="AR101" s="189"/>
      <c r="AS101" s="189"/>
      <c r="AT101" s="189"/>
      <c r="AU101" s="189"/>
      <c r="AV101" s="189"/>
      <c r="AW101" s="189"/>
      <c r="AX101" s="189"/>
      <c r="AY101" s="192" t="s">
        <v>148</v>
      </c>
      <c r="AZ101" s="189"/>
      <c r="BA101" s="189"/>
      <c r="BB101" s="189"/>
      <c r="BC101" s="189"/>
      <c r="BD101" s="189"/>
      <c r="BE101" s="193">
        <f>IF(U101="základní",N101,0)</f>
        <v>0</v>
      </c>
      <c r="BF101" s="193">
        <f>IF(U101="snížená",N101,0)</f>
        <v>0</v>
      </c>
      <c r="BG101" s="193">
        <f>IF(U101="zákl. přenesená",N101,0)</f>
        <v>0</v>
      </c>
      <c r="BH101" s="193">
        <f>IF(U101="sníž. přenesená",N101,0)</f>
        <v>0</v>
      </c>
      <c r="BI101" s="193">
        <f>IF(U101="nulová",N101,0)</f>
        <v>0</v>
      </c>
      <c r="BJ101" s="192" t="s">
        <v>38</v>
      </c>
      <c r="BK101" s="189"/>
      <c r="BL101" s="189"/>
      <c r="BM101" s="189"/>
    </row>
    <row r="102" s="1" customFormat="1" ht="18" customHeight="1">
      <c r="B102" s="47"/>
      <c r="C102" s="48"/>
      <c r="D102" s="144" t="s">
        <v>151</v>
      </c>
      <c r="E102" s="137"/>
      <c r="F102" s="137"/>
      <c r="G102" s="137"/>
      <c r="H102" s="137"/>
      <c r="I102" s="48"/>
      <c r="J102" s="48"/>
      <c r="K102" s="48"/>
      <c r="L102" s="48"/>
      <c r="M102" s="48"/>
      <c r="N102" s="138">
        <f>ROUND(N88*T102,0)</f>
        <v>0</v>
      </c>
      <c r="O102" s="139"/>
      <c r="P102" s="139"/>
      <c r="Q102" s="139"/>
      <c r="R102" s="49"/>
      <c r="S102" s="189"/>
      <c r="T102" s="190"/>
      <c r="U102" s="191" t="s">
        <v>45</v>
      </c>
      <c r="V102" s="189"/>
      <c r="W102" s="189"/>
      <c r="X102" s="189"/>
      <c r="Y102" s="189"/>
      <c r="Z102" s="189"/>
      <c r="AA102" s="189"/>
      <c r="AB102" s="189"/>
      <c r="AC102" s="189"/>
      <c r="AD102" s="189"/>
      <c r="AE102" s="189"/>
      <c r="AF102" s="189"/>
      <c r="AG102" s="189"/>
      <c r="AH102" s="189"/>
      <c r="AI102" s="189"/>
      <c r="AJ102" s="189"/>
      <c r="AK102" s="189"/>
      <c r="AL102" s="189"/>
      <c r="AM102" s="189"/>
      <c r="AN102" s="189"/>
      <c r="AO102" s="189"/>
      <c r="AP102" s="189"/>
      <c r="AQ102" s="189"/>
      <c r="AR102" s="189"/>
      <c r="AS102" s="189"/>
      <c r="AT102" s="189"/>
      <c r="AU102" s="189"/>
      <c r="AV102" s="189"/>
      <c r="AW102" s="189"/>
      <c r="AX102" s="189"/>
      <c r="AY102" s="192" t="s">
        <v>148</v>
      </c>
      <c r="AZ102" s="189"/>
      <c r="BA102" s="189"/>
      <c r="BB102" s="189"/>
      <c r="BC102" s="189"/>
      <c r="BD102" s="189"/>
      <c r="BE102" s="193">
        <f>IF(U102="základní",N102,0)</f>
        <v>0</v>
      </c>
      <c r="BF102" s="193">
        <f>IF(U102="snížená",N102,0)</f>
        <v>0</v>
      </c>
      <c r="BG102" s="193">
        <f>IF(U102="zákl. přenesená",N102,0)</f>
        <v>0</v>
      </c>
      <c r="BH102" s="193">
        <f>IF(U102="sníž. přenesená",N102,0)</f>
        <v>0</v>
      </c>
      <c r="BI102" s="193">
        <f>IF(U102="nulová",N102,0)</f>
        <v>0</v>
      </c>
      <c r="BJ102" s="192" t="s">
        <v>38</v>
      </c>
      <c r="BK102" s="189"/>
      <c r="BL102" s="189"/>
      <c r="BM102" s="189"/>
    </row>
    <row r="103" s="1" customFormat="1" ht="18" customHeight="1">
      <c r="B103" s="47"/>
      <c r="C103" s="48"/>
      <c r="D103" s="144" t="s">
        <v>717</v>
      </c>
      <c r="E103" s="137"/>
      <c r="F103" s="137"/>
      <c r="G103" s="137"/>
      <c r="H103" s="137"/>
      <c r="I103" s="48"/>
      <c r="J103" s="48"/>
      <c r="K103" s="48"/>
      <c r="L103" s="48"/>
      <c r="M103" s="48"/>
      <c r="N103" s="138">
        <f>ROUND(N88*T103,0)</f>
        <v>0</v>
      </c>
      <c r="O103" s="139"/>
      <c r="P103" s="139"/>
      <c r="Q103" s="139"/>
      <c r="R103" s="49"/>
      <c r="S103" s="189"/>
      <c r="T103" s="190"/>
      <c r="U103" s="191" t="s">
        <v>45</v>
      </c>
      <c r="V103" s="189"/>
      <c r="W103" s="189"/>
      <c r="X103" s="189"/>
      <c r="Y103" s="189"/>
      <c r="Z103" s="189"/>
      <c r="AA103" s="189"/>
      <c r="AB103" s="189"/>
      <c r="AC103" s="189"/>
      <c r="AD103" s="189"/>
      <c r="AE103" s="189"/>
      <c r="AF103" s="189"/>
      <c r="AG103" s="189"/>
      <c r="AH103" s="189"/>
      <c r="AI103" s="189"/>
      <c r="AJ103" s="189"/>
      <c r="AK103" s="189"/>
      <c r="AL103" s="189"/>
      <c r="AM103" s="189"/>
      <c r="AN103" s="189"/>
      <c r="AO103" s="189"/>
      <c r="AP103" s="189"/>
      <c r="AQ103" s="189"/>
      <c r="AR103" s="189"/>
      <c r="AS103" s="189"/>
      <c r="AT103" s="189"/>
      <c r="AU103" s="189"/>
      <c r="AV103" s="189"/>
      <c r="AW103" s="189"/>
      <c r="AX103" s="189"/>
      <c r="AY103" s="192" t="s">
        <v>148</v>
      </c>
      <c r="AZ103" s="189"/>
      <c r="BA103" s="189"/>
      <c r="BB103" s="189"/>
      <c r="BC103" s="189"/>
      <c r="BD103" s="189"/>
      <c r="BE103" s="193">
        <f>IF(U103="základní",N103,0)</f>
        <v>0</v>
      </c>
      <c r="BF103" s="193">
        <f>IF(U103="snížená",N103,0)</f>
        <v>0</v>
      </c>
      <c r="BG103" s="193">
        <f>IF(U103="zákl. přenesená",N103,0)</f>
        <v>0</v>
      </c>
      <c r="BH103" s="193">
        <f>IF(U103="sníž. přenesená",N103,0)</f>
        <v>0</v>
      </c>
      <c r="BI103" s="193">
        <f>IF(U103="nulová",N103,0)</f>
        <v>0</v>
      </c>
      <c r="BJ103" s="192" t="s">
        <v>38</v>
      </c>
      <c r="BK103" s="189"/>
      <c r="BL103" s="189"/>
      <c r="BM103" s="189"/>
    </row>
    <row r="104" s="1" customFormat="1" ht="18" customHeight="1">
      <c r="B104" s="47"/>
      <c r="C104" s="48"/>
      <c r="D104" s="137" t="s">
        <v>153</v>
      </c>
      <c r="E104" s="48"/>
      <c r="F104" s="48"/>
      <c r="G104" s="48"/>
      <c r="H104" s="48"/>
      <c r="I104" s="48"/>
      <c r="J104" s="48"/>
      <c r="K104" s="48"/>
      <c r="L104" s="48"/>
      <c r="M104" s="48"/>
      <c r="N104" s="138">
        <f>ROUND(N88*T104,0)</f>
        <v>0</v>
      </c>
      <c r="O104" s="139"/>
      <c r="P104" s="139"/>
      <c r="Q104" s="139"/>
      <c r="R104" s="49"/>
      <c r="S104" s="189"/>
      <c r="T104" s="194"/>
      <c r="U104" s="195" t="s">
        <v>45</v>
      </c>
      <c r="V104" s="189"/>
      <c r="W104" s="189"/>
      <c r="X104" s="189"/>
      <c r="Y104" s="189"/>
      <c r="Z104" s="189"/>
      <c r="AA104" s="189"/>
      <c r="AB104" s="189"/>
      <c r="AC104" s="189"/>
      <c r="AD104" s="189"/>
      <c r="AE104" s="189"/>
      <c r="AF104" s="189"/>
      <c r="AG104" s="189"/>
      <c r="AH104" s="189"/>
      <c r="AI104" s="189"/>
      <c r="AJ104" s="189"/>
      <c r="AK104" s="189"/>
      <c r="AL104" s="189"/>
      <c r="AM104" s="189"/>
      <c r="AN104" s="189"/>
      <c r="AO104" s="189"/>
      <c r="AP104" s="189"/>
      <c r="AQ104" s="189"/>
      <c r="AR104" s="189"/>
      <c r="AS104" s="189"/>
      <c r="AT104" s="189"/>
      <c r="AU104" s="189"/>
      <c r="AV104" s="189"/>
      <c r="AW104" s="189"/>
      <c r="AX104" s="189"/>
      <c r="AY104" s="192" t="s">
        <v>154</v>
      </c>
      <c r="AZ104" s="189"/>
      <c r="BA104" s="189"/>
      <c r="BB104" s="189"/>
      <c r="BC104" s="189"/>
      <c r="BD104" s="189"/>
      <c r="BE104" s="193">
        <f>IF(U104="základní",N104,0)</f>
        <v>0</v>
      </c>
      <c r="BF104" s="193">
        <f>IF(U104="snížená",N104,0)</f>
        <v>0</v>
      </c>
      <c r="BG104" s="193">
        <f>IF(U104="zákl. přenesená",N104,0)</f>
        <v>0</v>
      </c>
      <c r="BH104" s="193">
        <f>IF(U104="sníž. přenesená",N104,0)</f>
        <v>0</v>
      </c>
      <c r="BI104" s="193">
        <f>IF(U104="nulová",N104,0)</f>
        <v>0</v>
      </c>
      <c r="BJ104" s="192" t="s">
        <v>38</v>
      </c>
      <c r="BK104" s="189"/>
      <c r="BL104" s="189"/>
      <c r="BM104" s="189"/>
    </row>
    <row r="105" s="1" customFormat="1">
      <c r="B105" s="47"/>
      <c r="C105" s="48"/>
      <c r="D105" s="48"/>
      <c r="E105" s="48"/>
      <c r="F105" s="48"/>
      <c r="G105" s="48"/>
      <c r="H105" s="48"/>
      <c r="I105" s="48"/>
      <c r="J105" s="48"/>
      <c r="K105" s="48"/>
      <c r="L105" s="48"/>
      <c r="M105" s="48"/>
      <c r="N105" s="48"/>
      <c r="O105" s="48"/>
      <c r="P105" s="48"/>
      <c r="Q105" s="48"/>
      <c r="R105" s="49"/>
      <c r="T105" s="172"/>
      <c r="U105" s="172"/>
    </row>
    <row r="106" s="1" customFormat="1" ht="29.28" customHeight="1">
      <c r="B106" s="47"/>
      <c r="C106" s="151" t="s">
        <v>112</v>
      </c>
      <c r="D106" s="152"/>
      <c r="E106" s="152"/>
      <c r="F106" s="152"/>
      <c r="G106" s="152"/>
      <c r="H106" s="152"/>
      <c r="I106" s="152"/>
      <c r="J106" s="152"/>
      <c r="K106" s="152"/>
      <c r="L106" s="153">
        <f>ROUND(SUM(N88+N98),0)</f>
        <v>0</v>
      </c>
      <c r="M106" s="153"/>
      <c r="N106" s="153"/>
      <c r="O106" s="153"/>
      <c r="P106" s="153"/>
      <c r="Q106" s="153"/>
      <c r="R106" s="49"/>
      <c r="T106" s="172"/>
      <c r="U106" s="172"/>
    </row>
    <row r="107" s="1" customFormat="1" ht="6.96" customHeight="1">
      <c r="B107" s="76"/>
      <c r="C107" s="77"/>
      <c r="D107" s="77"/>
      <c r="E107" s="77"/>
      <c r="F107" s="77"/>
      <c r="G107" s="77"/>
      <c r="H107" s="77"/>
      <c r="I107" s="77"/>
      <c r="J107" s="77"/>
      <c r="K107" s="77"/>
      <c r="L107" s="77"/>
      <c r="M107" s="77"/>
      <c r="N107" s="77"/>
      <c r="O107" s="77"/>
      <c r="P107" s="77"/>
      <c r="Q107" s="77"/>
      <c r="R107" s="78"/>
      <c r="T107" s="172"/>
      <c r="U107" s="172"/>
    </row>
    <row r="111" s="1" customFormat="1" ht="6.96" customHeight="1">
      <c r="B111" s="79"/>
      <c r="C111" s="80"/>
      <c r="D111" s="80"/>
      <c r="E111" s="80"/>
      <c r="F111" s="80"/>
      <c r="G111" s="80"/>
      <c r="H111" s="80"/>
      <c r="I111" s="80"/>
      <c r="J111" s="80"/>
      <c r="K111" s="80"/>
      <c r="L111" s="80"/>
      <c r="M111" s="80"/>
      <c r="N111" s="80"/>
      <c r="O111" s="80"/>
      <c r="P111" s="80"/>
      <c r="Q111" s="80"/>
      <c r="R111" s="81"/>
    </row>
    <row r="112" s="1" customFormat="1" ht="36.96" customHeight="1">
      <c r="B112" s="47"/>
      <c r="C112" s="28" t="s">
        <v>155</v>
      </c>
      <c r="D112" s="48"/>
      <c r="E112" s="48"/>
      <c r="F112" s="48"/>
      <c r="G112" s="48"/>
      <c r="H112" s="48"/>
      <c r="I112" s="48"/>
      <c r="J112" s="48"/>
      <c r="K112" s="48"/>
      <c r="L112" s="48"/>
      <c r="M112" s="48"/>
      <c r="N112" s="48"/>
      <c r="O112" s="48"/>
      <c r="P112" s="48"/>
      <c r="Q112" s="48"/>
      <c r="R112" s="49"/>
    </row>
    <row r="113" s="1" customFormat="1" ht="6.96" customHeight="1">
      <c r="B113" s="47"/>
      <c r="C113" s="48"/>
      <c r="D113" s="48"/>
      <c r="E113" s="48"/>
      <c r="F113" s="48"/>
      <c r="G113" s="48"/>
      <c r="H113" s="48"/>
      <c r="I113" s="48"/>
      <c r="J113" s="48"/>
      <c r="K113" s="48"/>
      <c r="L113" s="48"/>
      <c r="M113" s="48"/>
      <c r="N113" s="48"/>
      <c r="O113" s="48"/>
      <c r="P113" s="48"/>
      <c r="Q113" s="48"/>
      <c r="R113" s="49"/>
    </row>
    <row r="114" s="1" customFormat="1" ht="30" customHeight="1">
      <c r="B114" s="47"/>
      <c r="C114" s="39" t="s">
        <v>19</v>
      </c>
      <c r="D114" s="48"/>
      <c r="E114" s="48"/>
      <c r="F114" s="156" t="str">
        <f>F6</f>
        <v>Rekonstrukce skladu cibule, k.ú. Bartošovice, p.č. 2348/1 a 2349/1</v>
      </c>
      <c r="G114" s="39"/>
      <c r="H114" s="39"/>
      <c r="I114" s="39"/>
      <c r="J114" s="39"/>
      <c r="K114" s="39"/>
      <c r="L114" s="39"/>
      <c r="M114" s="39"/>
      <c r="N114" s="39"/>
      <c r="O114" s="39"/>
      <c r="P114" s="39"/>
      <c r="Q114" s="48"/>
      <c r="R114" s="49"/>
    </row>
    <row r="115" s="1" customFormat="1" ht="36.96" customHeight="1">
      <c r="B115" s="47"/>
      <c r="C115" s="86" t="s">
        <v>120</v>
      </c>
      <c r="D115" s="48"/>
      <c r="E115" s="48"/>
      <c r="F115" s="88" t="str">
        <f>F7</f>
        <v>03 - Kanalizace a vsakovací jímka</v>
      </c>
      <c r="G115" s="48"/>
      <c r="H115" s="48"/>
      <c r="I115" s="48"/>
      <c r="J115" s="48"/>
      <c r="K115" s="48"/>
      <c r="L115" s="48"/>
      <c r="M115" s="48"/>
      <c r="N115" s="48"/>
      <c r="O115" s="48"/>
      <c r="P115" s="48"/>
      <c r="Q115" s="48"/>
      <c r="R115" s="49"/>
    </row>
    <row r="116" s="1" customFormat="1" ht="6.96" customHeight="1">
      <c r="B116" s="47"/>
      <c r="C116" s="48"/>
      <c r="D116" s="48"/>
      <c r="E116" s="48"/>
      <c r="F116" s="48"/>
      <c r="G116" s="48"/>
      <c r="H116" s="48"/>
      <c r="I116" s="48"/>
      <c r="J116" s="48"/>
      <c r="K116" s="48"/>
      <c r="L116" s="48"/>
      <c r="M116" s="48"/>
      <c r="N116" s="48"/>
      <c r="O116" s="48"/>
      <c r="P116" s="48"/>
      <c r="Q116" s="48"/>
      <c r="R116" s="49"/>
    </row>
    <row r="117" s="1" customFormat="1" ht="18" customHeight="1">
      <c r="B117" s="47"/>
      <c r="C117" s="39" t="s">
        <v>24</v>
      </c>
      <c r="D117" s="48"/>
      <c r="E117" s="48"/>
      <c r="F117" s="34" t="str">
        <f>F9</f>
        <v xml:space="preserve"> </v>
      </c>
      <c r="G117" s="48"/>
      <c r="H117" s="48"/>
      <c r="I117" s="48"/>
      <c r="J117" s="48"/>
      <c r="K117" s="39" t="s">
        <v>26</v>
      </c>
      <c r="L117" s="48"/>
      <c r="M117" s="91" t="str">
        <f>IF(O9="","",O9)</f>
        <v>17. 5. 2018</v>
      </c>
      <c r="N117" s="91"/>
      <c r="O117" s="91"/>
      <c r="P117" s="91"/>
      <c r="Q117" s="48"/>
      <c r="R117" s="49"/>
    </row>
    <row r="118" s="1" customFormat="1" ht="6.96" customHeight="1">
      <c r="B118" s="47"/>
      <c r="C118" s="48"/>
      <c r="D118" s="48"/>
      <c r="E118" s="48"/>
      <c r="F118" s="48"/>
      <c r="G118" s="48"/>
      <c r="H118" s="48"/>
      <c r="I118" s="48"/>
      <c r="J118" s="48"/>
      <c r="K118" s="48"/>
      <c r="L118" s="48"/>
      <c r="M118" s="48"/>
      <c r="N118" s="48"/>
      <c r="O118" s="48"/>
      <c r="P118" s="48"/>
      <c r="Q118" s="48"/>
      <c r="R118" s="49"/>
    </row>
    <row r="119" s="1" customFormat="1">
      <c r="B119" s="47"/>
      <c r="C119" s="39" t="s">
        <v>28</v>
      </c>
      <c r="D119" s="48"/>
      <c r="E119" s="48"/>
      <c r="F119" s="34" t="str">
        <f>E12</f>
        <v>Ing. Petr Klečka</v>
      </c>
      <c r="G119" s="48"/>
      <c r="H119" s="48"/>
      <c r="I119" s="48"/>
      <c r="J119" s="48"/>
      <c r="K119" s="39" t="s">
        <v>34</v>
      </c>
      <c r="L119" s="48"/>
      <c r="M119" s="34" t="str">
        <f>E18</f>
        <v>PROJECT WORK,s.r.o.</v>
      </c>
      <c r="N119" s="34"/>
      <c r="O119" s="34"/>
      <c r="P119" s="34"/>
      <c r="Q119" s="34"/>
      <c r="R119" s="49"/>
    </row>
    <row r="120" s="1" customFormat="1" ht="14.4" customHeight="1">
      <c r="B120" s="47"/>
      <c r="C120" s="39" t="s">
        <v>32</v>
      </c>
      <c r="D120" s="48"/>
      <c r="E120" s="48"/>
      <c r="F120" s="34" t="str">
        <f>IF(E15="","",E15)</f>
        <v>Vyplň údaj</v>
      </c>
      <c r="G120" s="48"/>
      <c r="H120" s="48"/>
      <c r="I120" s="48"/>
      <c r="J120" s="48"/>
      <c r="K120" s="39" t="s">
        <v>39</v>
      </c>
      <c r="L120" s="48"/>
      <c r="M120" s="34" t="str">
        <f>E21</f>
        <v xml:space="preserve"> </v>
      </c>
      <c r="N120" s="34"/>
      <c r="O120" s="34"/>
      <c r="P120" s="34"/>
      <c r="Q120" s="34"/>
      <c r="R120" s="49"/>
    </row>
    <row r="121" s="1" customFormat="1" ht="10.32" customHeight="1">
      <c r="B121" s="47"/>
      <c r="C121" s="48"/>
      <c r="D121" s="48"/>
      <c r="E121" s="48"/>
      <c r="F121" s="48"/>
      <c r="G121" s="48"/>
      <c r="H121" s="48"/>
      <c r="I121" s="48"/>
      <c r="J121" s="48"/>
      <c r="K121" s="48"/>
      <c r="L121" s="48"/>
      <c r="M121" s="48"/>
      <c r="N121" s="48"/>
      <c r="O121" s="48"/>
      <c r="P121" s="48"/>
      <c r="Q121" s="48"/>
      <c r="R121" s="49"/>
    </row>
    <row r="122" s="8" customFormat="1" ht="29.28" customHeight="1">
      <c r="B122" s="196"/>
      <c r="C122" s="197" t="s">
        <v>156</v>
      </c>
      <c r="D122" s="198" t="s">
        <v>157</v>
      </c>
      <c r="E122" s="198" t="s">
        <v>62</v>
      </c>
      <c r="F122" s="198" t="s">
        <v>158</v>
      </c>
      <c r="G122" s="198"/>
      <c r="H122" s="198"/>
      <c r="I122" s="198"/>
      <c r="J122" s="198" t="s">
        <v>159</v>
      </c>
      <c r="K122" s="198" t="s">
        <v>160</v>
      </c>
      <c r="L122" s="198" t="s">
        <v>161</v>
      </c>
      <c r="M122" s="198"/>
      <c r="N122" s="198" t="s">
        <v>125</v>
      </c>
      <c r="O122" s="198"/>
      <c r="P122" s="198"/>
      <c r="Q122" s="199"/>
      <c r="R122" s="200"/>
      <c r="T122" s="107" t="s">
        <v>162</v>
      </c>
      <c r="U122" s="108" t="s">
        <v>44</v>
      </c>
      <c r="V122" s="108" t="s">
        <v>163</v>
      </c>
      <c r="W122" s="108" t="s">
        <v>164</v>
      </c>
      <c r="X122" s="108" t="s">
        <v>165</v>
      </c>
      <c r="Y122" s="108" t="s">
        <v>166</v>
      </c>
      <c r="Z122" s="108" t="s">
        <v>167</v>
      </c>
      <c r="AA122" s="109" t="s">
        <v>168</v>
      </c>
    </row>
    <row r="123" s="1" customFormat="1" ht="29.28" customHeight="1">
      <c r="B123" s="47"/>
      <c r="C123" s="111" t="s">
        <v>122</v>
      </c>
      <c r="D123" s="48"/>
      <c r="E123" s="48"/>
      <c r="F123" s="48"/>
      <c r="G123" s="48"/>
      <c r="H123" s="48"/>
      <c r="I123" s="48"/>
      <c r="J123" s="48"/>
      <c r="K123" s="48"/>
      <c r="L123" s="48"/>
      <c r="M123" s="48"/>
      <c r="N123" s="201">
        <f>BK123</f>
        <v>0</v>
      </c>
      <c r="O123" s="202"/>
      <c r="P123" s="202"/>
      <c r="Q123" s="202"/>
      <c r="R123" s="49"/>
      <c r="T123" s="110"/>
      <c r="U123" s="68"/>
      <c r="V123" s="68"/>
      <c r="W123" s="203">
        <f>W124+W169+W172</f>
        <v>0</v>
      </c>
      <c r="X123" s="68"/>
      <c r="Y123" s="203">
        <f>Y124+Y169+Y172</f>
        <v>190.04290728000001</v>
      </c>
      <c r="Z123" s="68"/>
      <c r="AA123" s="204">
        <f>AA124+AA169+AA172</f>
        <v>0</v>
      </c>
      <c r="AT123" s="23" t="s">
        <v>79</v>
      </c>
      <c r="AU123" s="23" t="s">
        <v>127</v>
      </c>
      <c r="BK123" s="205">
        <f>BK124+BK169+BK172</f>
        <v>0</v>
      </c>
    </row>
    <row r="124" s="9" customFormat="1" ht="37.44" customHeight="1">
      <c r="B124" s="206"/>
      <c r="C124" s="207"/>
      <c r="D124" s="208" t="s">
        <v>128</v>
      </c>
      <c r="E124" s="208"/>
      <c r="F124" s="208"/>
      <c r="G124" s="208"/>
      <c r="H124" s="208"/>
      <c r="I124" s="208"/>
      <c r="J124" s="208"/>
      <c r="K124" s="208"/>
      <c r="L124" s="208"/>
      <c r="M124" s="208"/>
      <c r="N124" s="209">
        <f>BK124</f>
        <v>0</v>
      </c>
      <c r="O124" s="179"/>
      <c r="P124" s="179"/>
      <c r="Q124" s="179"/>
      <c r="R124" s="210"/>
      <c r="T124" s="211"/>
      <c r="U124" s="207"/>
      <c r="V124" s="207"/>
      <c r="W124" s="212">
        <f>W125+W146+W152+W155+W167</f>
        <v>0</v>
      </c>
      <c r="X124" s="207"/>
      <c r="Y124" s="212">
        <f>Y125+Y146+Y152+Y155+Y167</f>
        <v>190.03240728</v>
      </c>
      <c r="Z124" s="207"/>
      <c r="AA124" s="213">
        <f>AA125+AA146+AA152+AA155+AA167</f>
        <v>0</v>
      </c>
      <c r="AR124" s="214" t="s">
        <v>38</v>
      </c>
      <c r="AT124" s="215" t="s">
        <v>79</v>
      </c>
      <c r="AU124" s="215" t="s">
        <v>80</v>
      </c>
      <c r="AY124" s="214" t="s">
        <v>169</v>
      </c>
      <c r="BK124" s="216">
        <f>BK125+BK146+BK152+BK155+BK167</f>
        <v>0</v>
      </c>
    </row>
    <row r="125" s="9" customFormat="1" ht="19.92" customHeight="1">
      <c r="B125" s="206"/>
      <c r="C125" s="207"/>
      <c r="D125" s="217" t="s">
        <v>836</v>
      </c>
      <c r="E125" s="217"/>
      <c r="F125" s="217"/>
      <c r="G125" s="217"/>
      <c r="H125" s="217"/>
      <c r="I125" s="217"/>
      <c r="J125" s="217"/>
      <c r="K125" s="217"/>
      <c r="L125" s="217"/>
      <c r="M125" s="217"/>
      <c r="N125" s="218">
        <f>BK125</f>
        <v>0</v>
      </c>
      <c r="O125" s="219"/>
      <c r="P125" s="219"/>
      <c r="Q125" s="219"/>
      <c r="R125" s="210"/>
      <c r="T125" s="211"/>
      <c r="U125" s="207"/>
      <c r="V125" s="207"/>
      <c r="W125" s="212">
        <f>SUM(W126:W145)</f>
        <v>0</v>
      </c>
      <c r="X125" s="207"/>
      <c r="Y125" s="212">
        <f>SUM(Y126:Y145)</f>
        <v>153.37100000000001</v>
      </c>
      <c r="Z125" s="207"/>
      <c r="AA125" s="213">
        <f>SUM(AA126:AA145)</f>
        <v>0</v>
      </c>
      <c r="AR125" s="214" t="s">
        <v>38</v>
      </c>
      <c r="AT125" s="215" t="s">
        <v>79</v>
      </c>
      <c r="AU125" s="215" t="s">
        <v>38</v>
      </c>
      <c r="AY125" s="214" t="s">
        <v>169</v>
      </c>
      <c r="BK125" s="216">
        <f>SUM(BK126:BK145)</f>
        <v>0</v>
      </c>
    </row>
    <row r="126" s="1" customFormat="1" ht="25.5" customHeight="1">
      <c r="B126" s="47"/>
      <c r="C126" s="220" t="s">
        <v>38</v>
      </c>
      <c r="D126" s="220" t="s">
        <v>170</v>
      </c>
      <c r="E126" s="221" t="s">
        <v>841</v>
      </c>
      <c r="F126" s="222" t="s">
        <v>842</v>
      </c>
      <c r="G126" s="222"/>
      <c r="H126" s="222"/>
      <c r="I126" s="222"/>
      <c r="J126" s="223" t="s">
        <v>173</v>
      </c>
      <c r="K126" s="224">
        <v>116.19</v>
      </c>
      <c r="L126" s="225">
        <v>0</v>
      </c>
      <c r="M126" s="226"/>
      <c r="N126" s="227">
        <f>ROUND(L126*K126,1)</f>
        <v>0</v>
      </c>
      <c r="O126" s="227"/>
      <c r="P126" s="227"/>
      <c r="Q126" s="227"/>
      <c r="R126" s="49"/>
      <c r="T126" s="228" t="s">
        <v>22</v>
      </c>
      <c r="U126" s="57" t="s">
        <v>45</v>
      </c>
      <c r="V126" s="48"/>
      <c r="W126" s="229">
        <f>V126*K126</f>
        <v>0</v>
      </c>
      <c r="X126" s="229">
        <v>0</v>
      </c>
      <c r="Y126" s="229">
        <f>X126*K126</f>
        <v>0</v>
      </c>
      <c r="Z126" s="229">
        <v>0</v>
      </c>
      <c r="AA126" s="230">
        <f>Z126*K126</f>
        <v>0</v>
      </c>
      <c r="AR126" s="23" t="s">
        <v>174</v>
      </c>
      <c r="AT126" s="23" t="s">
        <v>170</v>
      </c>
      <c r="AU126" s="23" t="s">
        <v>118</v>
      </c>
      <c r="AY126" s="23" t="s">
        <v>169</v>
      </c>
      <c r="BE126" s="143">
        <f>IF(U126="základní",N126,0)</f>
        <v>0</v>
      </c>
      <c r="BF126" s="143">
        <f>IF(U126="snížená",N126,0)</f>
        <v>0</v>
      </c>
      <c r="BG126" s="143">
        <f>IF(U126="zákl. přenesená",N126,0)</f>
        <v>0</v>
      </c>
      <c r="BH126" s="143">
        <f>IF(U126="sníž. přenesená",N126,0)</f>
        <v>0</v>
      </c>
      <c r="BI126" s="143">
        <f>IF(U126="nulová",N126,0)</f>
        <v>0</v>
      </c>
      <c r="BJ126" s="23" t="s">
        <v>38</v>
      </c>
      <c r="BK126" s="143">
        <f>ROUND(L126*K126,1)</f>
        <v>0</v>
      </c>
      <c r="BL126" s="23" t="s">
        <v>174</v>
      </c>
      <c r="BM126" s="23" t="s">
        <v>843</v>
      </c>
    </row>
    <row r="127" s="10" customFormat="1" ht="16.5" customHeight="1">
      <c r="B127" s="231"/>
      <c r="C127" s="232"/>
      <c r="D127" s="232"/>
      <c r="E127" s="233" t="s">
        <v>22</v>
      </c>
      <c r="F127" s="234" t="s">
        <v>844</v>
      </c>
      <c r="G127" s="235"/>
      <c r="H127" s="235"/>
      <c r="I127" s="235"/>
      <c r="J127" s="232"/>
      <c r="K127" s="233" t="s">
        <v>22</v>
      </c>
      <c r="L127" s="232"/>
      <c r="M127" s="232"/>
      <c r="N127" s="232"/>
      <c r="O127" s="232"/>
      <c r="P127" s="232"/>
      <c r="Q127" s="232"/>
      <c r="R127" s="236"/>
      <c r="T127" s="237"/>
      <c r="U127" s="232"/>
      <c r="V127" s="232"/>
      <c r="W127" s="232"/>
      <c r="X127" s="232"/>
      <c r="Y127" s="232"/>
      <c r="Z127" s="232"/>
      <c r="AA127" s="238"/>
      <c r="AT127" s="239" t="s">
        <v>177</v>
      </c>
      <c r="AU127" s="239" t="s">
        <v>118</v>
      </c>
      <c r="AV127" s="10" t="s">
        <v>38</v>
      </c>
      <c r="AW127" s="10" t="s">
        <v>37</v>
      </c>
      <c r="AX127" s="10" t="s">
        <v>80</v>
      </c>
      <c r="AY127" s="239" t="s">
        <v>169</v>
      </c>
    </row>
    <row r="128" s="11" customFormat="1" ht="16.5" customHeight="1">
      <c r="B128" s="240"/>
      <c r="C128" s="241"/>
      <c r="D128" s="241"/>
      <c r="E128" s="242" t="s">
        <v>22</v>
      </c>
      <c r="F128" s="243" t="s">
        <v>845</v>
      </c>
      <c r="G128" s="241"/>
      <c r="H128" s="241"/>
      <c r="I128" s="241"/>
      <c r="J128" s="241"/>
      <c r="K128" s="244">
        <v>116.19</v>
      </c>
      <c r="L128" s="241"/>
      <c r="M128" s="241"/>
      <c r="N128" s="241"/>
      <c r="O128" s="241"/>
      <c r="P128" s="241"/>
      <c r="Q128" s="241"/>
      <c r="R128" s="245"/>
      <c r="T128" s="246"/>
      <c r="U128" s="241"/>
      <c r="V128" s="241"/>
      <c r="W128" s="241"/>
      <c r="X128" s="241"/>
      <c r="Y128" s="241"/>
      <c r="Z128" s="241"/>
      <c r="AA128" s="247"/>
      <c r="AT128" s="248" t="s">
        <v>177</v>
      </c>
      <c r="AU128" s="248" t="s">
        <v>118</v>
      </c>
      <c r="AV128" s="11" t="s">
        <v>118</v>
      </c>
      <c r="AW128" s="11" t="s">
        <v>37</v>
      </c>
      <c r="AX128" s="11" t="s">
        <v>38</v>
      </c>
      <c r="AY128" s="248" t="s">
        <v>169</v>
      </c>
    </row>
    <row r="129" s="1" customFormat="1" ht="25.5" customHeight="1">
      <c r="B129" s="47"/>
      <c r="C129" s="220" t="s">
        <v>118</v>
      </c>
      <c r="D129" s="220" t="s">
        <v>170</v>
      </c>
      <c r="E129" s="221" t="s">
        <v>846</v>
      </c>
      <c r="F129" s="222" t="s">
        <v>847</v>
      </c>
      <c r="G129" s="222"/>
      <c r="H129" s="222"/>
      <c r="I129" s="222"/>
      <c r="J129" s="223" t="s">
        <v>173</v>
      </c>
      <c r="K129" s="224">
        <v>116.19</v>
      </c>
      <c r="L129" s="225">
        <v>0</v>
      </c>
      <c r="M129" s="226"/>
      <c r="N129" s="227">
        <f>ROUND(L129*K129,1)</f>
        <v>0</v>
      </c>
      <c r="O129" s="227"/>
      <c r="P129" s="227"/>
      <c r="Q129" s="227"/>
      <c r="R129" s="49"/>
      <c r="T129" s="228" t="s">
        <v>22</v>
      </c>
      <c r="U129" s="57" t="s">
        <v>45</v>
      </c>
      <c r="V129" s="48"/>
      <c r="W129" s="229">
        <f>V129*K129</f>
        <v>0</v>
      </c>
      <c r="X129" s="229">
        <v>0</v>
      </c>
      <c r="Y129" s="229">
        <f>X129*K129</f>
        <v>0</v>
      </c>
      <c r="Z129" s="229">
        <v>0</v>
      </c>
      <c r="AA129" s="230">
        <f>Z129*K129</f>
        <v>0</v>
      </c>
      <c r="AR129" s="23" t="s">
        <v>174</v>
      </c>
      <c r="AT129" s="23" t="s">
        <v>170</v>
      </c>
      <c r="AU129" s="23" t="s">
        <v>118</v>
      </c>
      <c r="AY129" s="23" t="s">
        <v>169</v>
      </c>
      <c r="BE129" s="143">
        <f>IF(U129="základní",N129,0)</f>
        <v>0</v>
      </c>
      <c r="BF129" s="143">
        <f>IF(U129="snížená",N129,0)</f>
        <v>0</v>
      </c>
      <c r="BG129" s="143">
        <f>IF(U129="zákl. přenesená",N129,0)</f>
        <v>0</v>
      </c>
      <c r="BH129" s="143">
        <f>IF(U129="sníž. přenesená",N129,0)</f>
        <v>0</v>
      </c>
      <c r="BI129" s="143">
        <f>IF(U129="nulová",N129,0)</f>
        <v>0</v>
      </c>
      <c r="BJ129" s="23" t="s">
        <v>38</v>
      </c>
      <c r="BK129" s="143">
        <f>ROUND(L129*K129,1)</f>
        <v>0</v>
      </c>
      <c r="BL129" s="23" t="s">
        <v>174</v>
      </c>
      <c r="BM129" s="23" t="s">
        <v>848</v>
      </c>
    </row>
    <row r="130" s="1" customFormat="1" ht="38.25" customHeight="1">
      <c r="B130" s="47"/>
      <c r="C130" s="220" t="s">
        <v>187</v>
      </c>
      <c r="D130" s="220" t="s">
        <v>170</v>
      </c>
      <c r="E130" s="221" t="s">
        <v>849</v>
      </c>
      <c r="F130" s="222" t="s">
        <v>850</v>
      </c>
      <c r="G130" s="222"/>
      <c r="H130" s="222"/>
      <c r="I130" s="222"/>
      <c r="J130" s="223" t="s">
        <v>173</v>
      </c>
      <c r="K130" s="224">
        <v>12.539999999999999</v>
      </c>
      <c r="L130" s="225">
        <v>0</v>
      </c>
      <c r="M130" s="226"/>
      <c r="N130" s="227">
        <f>ROUND(L130*K130,1)</f>
        <v>0</v>
      </c>
      <c r="O130" s="227"/>
      <c r="P130" s="227"/>
      <c r="Q130" s="227"/>
      <c r="R130" s="49"/>
      <c r="T130" s="228" t="s">
        <v>22</v>
      </c>
      <c r="U130" s="57" t="s">
        <v>45</v>
      </c>
      <c r="V130" s="48"/>
      <c r="W130" s="229">
        <f>V130*K130</f>
        <v>0</v>
      </c>
      <c r="X130" s="229">
        <v>0</v>
      </c>
      <c r="Y130" s="229">
        <f>X130*K130</f>
        <v>0</v>
      </c>
      <c r="Z130" s="229">
        <v>0</v>
      </c>
      <c r="AA130" s="230">
        <f>Z130*K130</f>
        <v>0</v>
      </c>
      <c r="AR130" s="23" t="s">
        <v>174</v>
      </c>
      <c r="AT130" s="23" t="s">
        <v>170</v>
      </c>
      <c r="AU130" s="23" t="s">
        <v>118</v>
      </c>
      <c r="AY130" s="23" t="s">
        <v>169</v>
      </c>
      <c r="BE130" s="143">
        <f>IF(U130="základní",N130,0)</f>
        <v>0</v>
      </c>
      <c r="BF130" s="143">
        <f>IF(U130="snížená",N130,0)</f>
        <v>0</v>
      </c>
      <c r="BG130" s="143">
        <f>IF(U130="zákl. přenesená",N130,0)</f>
        <v>0</v>
      </c>
      <c r="BH130" s="143">
        <f>IF(U130="sníž. přenesená",N130,0)</f>
        <v>0</v>
      </c>
      <c r="BI130" s="143">
        <f>IF(U130="nulová",N130,0)</f>
        <v>0</v>
      </c>
      <c r="BJ130" s="23" t="s">
        <v>38</v>
      </c>
      <c r="BK130" s="143">
        <f>ROUND(L130*K130,1)</f>
        <v>0</v>
      </c>
      <c r="BL130" s="23" t="s">
        <v>174</v>
      </c>
      <c r="BM130" s="23" t="s">
        <v>851</v>
      </c>
    </row>
    <row r="131" s="11" customFormat="1" ht="16.5" customHeight="1">
      <c r="B131" s="240"/>
      <c r="C131" s="241"/>
      <c r="D131" s="241"/>
      <c r="E131" s="242" t="s">
        <v>22</v>
      </c>
      <c r="F131" s="259" t="s">
        <v>852</v>
      </c>
      <c r="G131" s="260"/>
      <c r="H131" s="260"/>
      <c r="I131" s="260"/>
      <c r="J131" s="241"/>
      <c r="K131" s="244">
        <v>12.539999999999999</v>
      </c>
      <c r="L131" s="241"/>
      <c r="M131" s="241"/>
      <c r="N131" s="241"/>
      <c r="O131" s="241"/>
      <c r="P131" s="241"/>
      <c r="Q131" s="241"/>
      <c r="R131" s="245"/>
      <c r="T131" s="246"/>
      <c r="U131" s="241"/>
      <c r="V131" s="241"/>
      <c r="W131" s="241"/>
      <c r="X131" s="241"/>
      <c r="Y131" s="241"/>
      <c r="Z131" s="241"/>
      <c r="AA131" s="247"/>
      <c r="AT131" s="248" t="s">
        <v>177</v>
      </c>
      <c r="AU131" s="248" t="s">
        <v>118</v>
      </c>
      <c r="AV131" s="11" t="s">
        <v>118</v>
      </c>
      <c r="AW131" s="11" t="s">
        <v>37</v>
      </c>
      <c r="AX131" s="11" t="s">
        <v>38</v>
      </c>
      <c r="AY131" s="248" t="s">
        <v>169</v>
      </c>
    </row>
    <row r="132" s="1" customFormat="1" ht="38.25" customHeight="1">
      <c r="B132" s="47"/>
      <c r="C132" s="220" t="s">
        <v>174</v>
      </c>
      <c r="D132" s="220" t="s">
        <v>170</v>
      </c>
      <c r="E132" s="221" t="s">
        <v>853</v>
      </c>
      <c r="F132" s="222" t="s">
        <v>854</v>
      </c>
      <c r="G132" s="222"/>
      <c r="H132" s="222"/>
      <c r="I132" s="222"/>
      <c r="J132" s="223" t="s">
        <v>173</v>
      </c>
      <c r="K132" s="224">
        <v>12.539999999999999</v>
      </c>
      <c r="L132" s="225">
        <v>0</v>
      </c>
      <c r="M132" s="226"/>
      <c r="N132" s="227">
        <f>ROUND(L132*K132,1)</f>
        <v>0</v>
      </c>
      <c r="O132" s="227"/>
      <c r="P132" s="227"/>
      <c r="Q132" s="227"/>
      <c r="R132" s="49"/>
      <c r="T132" s="228" t="s">
        <v>22</v>
      </c>
      <c r="U132" s="57" t="s">
        <v>45</v>
      </c>
      <c r="V132" s="48"/>
      <c r="W132" s="229">
        <f>V132*K132</f>
        <v>0</v>
      </c>
      <c r="X132" s="229">
        <v>0</v>
      </c>
      <c r="Y132" s="229">
        <f>X132*K132</f>
        <v>0</v>
      </c>
      <c r="Z132" s="229">
        <v>0</v>
      </c>
      <c r="AA132" s="230">
        <f>Z132*K132</f>
        <v>0</v>
      </c>
      <c r="AR132" s="23" t="s">
        <v>174</v>
      </c>
      <c r="AT132" s="23" t="s">
        <v>170</v>
      </c>
      <c r="AU132" s="23" t="s">
        <v>118</v>
      </c>
      <c r="AY132" s="23" t="s">
        <v>169</v>
      </c>
      <c r="BE132" s="143">
        <f>IF(U132="základní",N132,0)</f>
        <v>0</v>
      </c>
      <c r="BF132" s="143">
        <f>IF(U132="snížená",N132,0)</f>
        <v>0</v>
      </c>
      <c r="BG132" s="143">
        <f>IF(U132="zákl. přenesená",N132,0)</f>
        <v>0</v>
      </c>
      <c r="BH132" s="143">
        <f>IF(U132="sníž. přenesená",N132,0)</f>
        <v>0</v>
      </c>
      <c r="BI132" s="143">
        <f>IF(U132="nulová",N132,0)</f>
        <v>0</v>
      </c>
      <c r="BJ132" s="23" t="s">
        <v>38</v>
      </c>
      <c r="BK132" s="143">
        <f>ROUND(L132*K132,1)</f>
        <v>0</v>
      </c>
      <c r="BL132" s="23" t="s">
        <v>174</v>
      </c>
      <c r="BM132" s="23" t="s">
        <v>855</v>
      </c>
    </row>
    <row r="133" s="1" customFormat="1" ht="25.5" customHeight="1">
      <c r="B133" s="47"/>
      <c r="C133" s="220" t="s">
        <v>194</v>
      </c>
      <c r="D133" s="220" t="s">
        <v>170</v>
      </c>
      <c r="E133" s="221" t="s">
        <v>195</v>
      </c>
      <c r="F133" s="222" t="s">
        <v>196</v>
      </c>
      <c r="G133" s="222"/>
      <c r="H133" s="222"/>
      <c r="I133" s="222"/>
      <c r="J133" s="223" t="s">
        <v>173</v>
      </c>
      <c r="K133" s="224">
        <v>123.714</v>
      </c>
      <c r="L133" s="225">
        <v>0</v>
      </c>
      <c r="M133" s="226"/>
      <c r="N133" s="227">
        <f>ROUND(L133*K133,1)</f>
        <v>0</v>
      </c>
      <c r="O133" s="227"/>
      <c r="P133" s="227"/>
      <c r="Q133" s="227"/>
      <c r="R133" s="49"/>
      <c r="T133" s="228" t="s">
        <v>22</v>
      </c>
      <c r="U133" s="57" t="s">
        <v>45</v>
      </c>
      <c r="V133" s="48"/>
      <c r="W133" s="229">
        <f>V133*K133</f>
        <v>0</v>
      </c>
      <c r="X133" s="229">
        <v>0</v>
      </c>
      <c r="Y133" s="229">
        <f>X133*K133</f>
        <v>0</v>
      </c>
      <c r="Z133" s="229">
        <v>0</v>
      </c>
      <c r="AA133" s="230">
        <f>Z133*K133</f>
        <v>0</v>
      </c>
      <c r="AR133" s="23" t="s">
        <v>174</v>
      </c>
      <c r="AT133" s="23" t="s">
        <v>170</v>
      </c>
      <c r="AU133" s="23" t="s">
        <v>118</v>
      </c>
      <c r="AY133" s="23" t="s">
        <v>169</v>
      </c>
      <c r="BE133" s="143">
        <f>IF(U133="základní",N133,0)</f>
        <v>0</v>
      </c>
      <c r="BF133" s="143">
        <f>IF(U133="snížená",N133,0)</f>
        <v>0</v>
      </c>
      <c r="BG133" s="143">
        <f>IF(U133="zákl. přenesená",N133,0)</f>
        <v>0</v>
      </c>
      <c r="BH133" s="143">
        <f>IF(U133="sníž. přenesená",N133,0)</f>
        <v>0</v>
      </c>
      <c r="BI133" s="143">
        <f>IF(U133="nulová",N133,0)</f>
        <v>0</v>
      </c>
      <c r="BJ133" s="23" t="s">
        <v>38</v>
      </c>
      <c r="BK133" s="143">
        <f>ROUND(L133*K133,1)</f>
        <v>0</v>
      </c>
      <c r="BL133" s="23" t="s">
        <v>174</v>
      </c>
      <c r="BM133" s="23" t="s">
        <v>856</v>
      </c>
    </row>
    <row r="134" s="11" customFormat="1" ht="16.5" customHeight="1">
      <c r="B134" s="240"/>
      <c r="C134" s="241"/>
      <c r="D134" s="241"/>
      <c r="E134" s="242" t="s">
        <v>22</v>
      </c>
      <c r="F134" s="259" t="s">
        <v>857</v>
      </c>
      <c r="G134" s="260"/>
      <c r="H134" s="260"/>
      <c r="I134" s="260"/>
      <c r="J134" s="241"/>
      <c r="K134" s="244">
        <v>123.714</v>
      </c>
      <c r="L134" s="241"/>
      <c r="M134" s="241"/>
      <c r="N134" s="241"/>
      <c r="O134" s="241"/>
      <c r="P134" s="241"/>
      <c r="Q134" s="241"/>
      <c r="R134" s="245"/>
      <c r="T134" s="246"/>
      <c r="U134" s="241"/>
      <c r="V134" s="241"/>
      <c r="W134" s="241"/>
      <c r="X134" s="241"/>
      <c r="Y134" s="241"/>
      <c r="Z134" s="241"/>
      <c r="AA134" s="247"/>
      <c r="AT134" s="248" t="s">
        <v>177</v>
      </c>
      <c r="AU134" s="248" t="s">
        <v>118</v>
      </c>
      <c r="AV134" s="11" t="s">
        <v>118</v>
      </c>
      <c r="AW134" s="11" t="s">
        <v>37</v>
      </c>
      <c r="AX134" s="11" t="s">
        <v>38</v>
      </c>
      <c r="AY134" s="248" t="s">
        <v>169</v>
      </c>
    </row>
    <row r="135" s="1" customFormat="1" ht="16.5" customHeight="1">
      <c r="B135" s="47"/>
      <c r="C135" s="220" t="s">
        <v>198</v>
      </c>
      <c r="D135" s="220" t="s">
        <v>170</v>
      </c>
      <c r="E135" s="221" t="s">
        <v>199</v>
      </c>
      <c r="F135" s="222" t="s">
        <v>200</v>
      </c>
      <c r="G135" s="222"/>
      <c r="H135" s="222"/>
      <c r="I135" s="222"/>
      <c r="J135" s="223" t="s">
        <v>173</v>
      </c>
      <c r="K135" s="224">
        <v>128.72999999999999</v>
      </c>
      <c r="L135" s="225">
        <v>0</v>
      </c>
      <c r="M135" s="226"/>
      <c r="N135" s="227">
        <f>ROUND(L135*K135,1)</f>
        <v>0</v>
      </c>
      <c r="O135" s="227"/>
      <c r="P135" s="227"/>
      <c r="Q135" s="227"/>
      <c r="R135" s="49"/>
      <c r="T135" s="228" t="s">
        <v>22</v>
      </c>
      <c r="U135" s="57" t="s">
        <v>45</v>
      </c>
      <c r="V135" s="48"/>
      <c r="W135" s="229">
        <f>V135*K135</f>
        <v>0</v>
      </c>
      <c r="X135" s="229">
        <v>0</v>
      </c>
      <c r="Y135" s="229">
        <f>X135*K135</f>
        <v>0</v>
      </c>
      <c r="Z135" s="229">
        <v>0</v>
      </c>
      <c r="AA135" s="230">
        <f>Z135*K135</f>
        <v>0</v>
      </c>
      <c r="AR135" s="23" t="s">
        <v>174</v>
      </c>
      <c r="AT135" s="23" t="s">
        <v>170</v>
      </c>
      <c r="AU135" s="23" t="s">
        <v>118</v>
      </c>
      <c r="AY135" s="23" t="s">
        <v>169</v>
      </c>
      <c r="BE135" s="143">
        <f>IF(U135="základní",N135,0)</f>
        <v>0</v>
      </c>
      <c r="BF135" s="143">
        <f>IF(U135="snížená",N135,0)</f>
        <v>0</v>
      </c>
      <c r="BG135" s="143">
        <f>IF(U135="zákl. přenesená",N135,0)</f>
        <v>0</v>
      </c>
      <c r="BH135" s="143">
        <f>IF(U135="sníž. přenesená",N135,0)</f>
        <v>0</v>
      </c>
      <c r="BI135" s="143">
        <f>IF(U135="nulová",N135,0)</f>
        <v>0</v>
      </c>
      <c r="BJ135" s="23" t="s">
        <v>38</v>
      </c>
      <c r="BK135" s="143">
        <f>ROUND(L135*K135,1)</f>
        <v>0</v>
      </c>
      <c r="BL135" s="23" t="s">
        <v>174</v>
      </c>
      <c r="BM135" s="23" t="s">
        <v>858</v>
      </c>
    </row>
    <row r="136" s="1" customFormat="1" ht="25.5" customHeight="1">
      <c r="B136" s="47"/>
      <c r="C136" s="220" t="s">
        <v>202</v>
      </c>
      <c r="D136" s="220" t="s">
        <v>170</v>
      </c>
      <c r="E136" s="221" t="s">
        <v>203</v>
      </c>
      <c r="F136" s="222" t="s">
        <v>204</v>
      </c>
      <c r="G136" s="222"/>
      <c r="H136" s="222"/>
      <c r="I136" s="222"/>
      <c r="J136" s="223" t="s">
        <v>205</v>
      </c>
      <c r="K136" s="224">
        <v>222.685</v>
      </c>
      <c r="L136" s="225">
        <v>0</v>
      </c>
      <c r="M136" s="226"/>
      <c r="N136" s="227">
        <f>ROUND(L136*K136,1)</f>
        <v>0</v>
      </c>
      <c r="O136" s="227"/>
      <c r="P136" s="227"/>
      <c r="Q136" s="227"/>
      <c r="R136" s="49"/>
      <c r="T136" s="228" t="s">
        <v>22</v>
      </c>
      <c r="U136" s="57" t="s">
        <v>45</v>
      </c>
      <c r="V136" s="48"/>
      <c r="W136" s="229">
        <f>V136*K136</f>
        <v>0</v>
      </c>
      <c r="X136" s="229">
        <v>0</v>
      </c>
      <c r="Y136" s="229">
        <f>X136*K136</f>
        <v>0</v>
      </c>
      <c r="Z136" s="229">
        <v>0</v>
      </c>
      <c r="AA136" s="230">
        <f>Z136*K136</f>
        <v>0</v>
      </c>
      <c r="AR136" s="23" t="s">
        <v>174</v>
      </c>
      <c r="AT136" s="23" t="s">
        <v>170</v>
      </c>
      <c r="AU136" s="23" t="s">
        <v>118</v>
      </c>
      <c r="AY136" s="23" t="s">
        <v>169</v>
      </c>
      <c r="BE136" s="143">
        <f>IF(U136="základní",N136,0)</f>
        <v>0</v>
      </c>
      <c r="BF136" s="143">
        <f>IF(U136="snížená",N136,0)</f>
        <v>0</v>
      </c>
      <c r="BG136" s="143">
        <f>IF(U136="zákl. přenesená",N136,0)</f>
        <v>0</v>
      </c>
      <c r="BH136" s="143">
        <f>IF(U136="sníž. přenesená",N136,0)</f>
        <v>0</v>
      </c>
      <c r="BI136" s="143">
        <f>IF(U136="nulová",N136,0)</f>
        <v>0</v>
      </c>
      <c r="BJ136" s="23" t="s">
        <v>38</v>
      </c>
      <c r="BK136" s="143">
        <f>ROUND(L136*K136,1)</f>
        <v>0</v>
      </c>
      <c r="BL136" s="23" t="s">
        <v>174</v>
      </c>
      <c r="BM136" s="23" t="s">
        <v>859</v>
      </c>
    </row>
    <row r="137" s="11" customFormat="1" ht="16.5" customHeight="1">
      <c r="B137" s="240"/>
      <c r="C137" s="241"/>
      <c r="D137" s="241"/>
      <c r="E137" s="242" t="s">
        <v>22</v>
      </c>
      <c r="F137" s="259" t="s">
        <v>860</v>
      </c>
      <c r="G137" s="260"/>
      <c r="H137" s="260"/>
      <c r="I137" s="260"/>
      <c r="J137" s="241"/>
      <c r="K137" s="244">
        <v>222.685</v>
      </c>
      <c r="L137" s="241"/>
      <c r="M137" s="241"/>
      <c r="N137" s="241"/>
      <c r="O137" s="241"/>
      <c r="P137" s="241"/>
      <c r="Q137" s="241"/>
      <c r="R137" s="245"/>
      <c r="T137" s="246"/>
      <c r="U137" s="241"/>
      <c r="V137" s="241"/>
      <c r="W137" s="241"/>
      <c r="X137" s="241"/>
      <c r="Y137" s="241"/>
      <c r="Z137" s="241"/>
      <c r="AA137" s="247"/>
      <c r="AT137" s="248" t="s">
        <v>177</v>
      </c>
      <c r="AU137" s="248" t="s">
        <v>118</v>
      </c>
      <c r="AV137" s="11" t="s">
        <v>118</v>
      </c>
      <c r="AW137" s="11" t="s">
        <v>37</v>
      </c>
      <c r="AX137" s="11" t="s">
        <v>38</v>
      </c>
      <c r="AY137" s="248" t="s">
        <v>169</v>
      </c>
    </row>
    <row r="138" s="1" customFormat="1" ht="25.5" customHeight="1">
      <c r="B138" s="47"/>
      <c r="C138" s="220" t="s">
        <v>208</v>
      </c>
      <c r="D138" s="220" t="s">
        <v>170</v>
      </c>
      <c r="E138" s="221" t="s">
        <v>861</v>
      </c>
      <c r="F138" s="222" t="s">
        <v>862</v>
      </c>
      <c r="G138" s="222"/>
      <c r="H138" s="222"/>
      <c r="I138" s="222"/>
      <c r="J138" s="223" t="s">
        <v>173</v>
      </c>
      <c r="K138" s="224">
        <v>74.730000000000004</v>
      </c>
      <c r="L138" s="225">
        <v>0</v>
      </c>
      <c r="M138" s="226"/>
      <c r="N138" s="227">
        <f>ROUND(L138*K138,1)</f>
        <v>0</v>
      </c>
      <c r="O138" s="227"/>
      <c r="P138" s="227"/>
      <c r="Q138" s="227"/>
      <c r="R138" s="49"/>
      <c r="T138" s="228" t="s">
        <v>22</v>
      </c>
      <c r="U138" s="57" t="s">
        <v>45</v>
      </c>
      <c r="V138" s="48"/>
      <c r="W138" s="229">
        <f>V138*K138</f>
        <v>0</v>
      </c>
      <c r="X138" s="229">
        <v>0</v>
      </c>
      <c r="Y138" s="229">
        <f>X138*K138</f>
        <v>0</v>
      </c>
      <c r="Z138" s="229">
        <v>0</v>
      </c>
      <c r="AA138" s="230">
        <f>Z138*K138</f>
        <v>0</v>
      </c>
      <c r="AR138" s="23" t="s">
        <v>174</v>
      </c>
      <c r="AT138" s="23" t="s">
        <v>170</v>
      </c>
      <c r="AU138" s="23" t="s">
        <v>118</v>
      </c>
      <c r="AY138" s="23" t="s">
        <v>169</v>
      </c>
      <c r="BE138" s="143">
        <f>IF(U138="základní",N138,0)</f>
        <v>0</v>
      </c>
      <c r="BF138" s="143">
        <f>IF(U138="snížená",N138,0)</f>
        <v>0</v>
      </c>
      <c r="BG138" s="143">
        <f>IF(U138="zákl. přenesená",N138,0)</f>
        <v>0</v>
      </c>
      <c r="BH138" s="143">
        <f>IF(U138="sníž. přenesená",N138,0)</f>
        <v>0</v>
      </c>
      <c r="BI138" s="143">
        <f>IF(U138="nulová",N138,0)</f>
        <v>0</v>
      </c>
      <c r="BJ138" s="23" t="s">
        <v>38</v>
      </c>
      <c r="BK138" s="143">
        <f>ROUND(L138*K138,1)</f>
        <v>0</v>
      </c>
      <c r="BL138" s="23" t="s">
        <v>174</v>
      </c>
      <c r="BM138" s="23" t="s">
        <v>863</v>
      </c>
    </row>
    <row r="139" s="10" customFormat="1" ht="16.5" customHeight="1">
      <c r="B139" s="231"/>
      <c r="C139" s="232"/>
      <c r="D139" s="232"/>
      <c r="E139" s="233" t="s">
        <v>22</v>
      </c>
      <c r="F139" s="234" t="s">
        <v>864</v>
      </c>
      <c r="G139" s="235"/>
      <c r="H139" s="235"/>
      <c r="I139" s="235"/>
      <c r="J139" s="232"/>
      <c r="K139" s="233" t="s">
        <v>22</v>
      </c>
      <c r="L139" s="232"/>
      <c r="M139" s="232"/>
      <c r="N139" s="232"/>
      <c r="O139" s="232"/>
      <c r="P139" s="232"/>
      <c r="Q139" s="232"/>
      <c r="R139" s="236"/>
      <c r="T139" s="237"/>
      <c r="U139" s="232"/>
      <c r="V139" s="232"/>
      <c r="W139" s="232"/>
      <c r="X139" s="232"/>
      <c r="Y139" s="232"/>
      <c r="Z139" s="232"/>
      <c r="AA139" s="238"/>
      <c r="AT139" s="239" t="s">
        <v>177</v>
      </c>
      <c r="AU139" s="239" t="s">
        <v>118</v>
      </c>
      <c r="AV139" s="10" t="s">
        <v>38</v>
      </c>
      <c r="AW139" s="10" t="s">
        <v>37</v>
      </c>
      <c r="AX139" s="10" t="s">
        <v>80</v>
      </c>
      <c r="AY139" s="239" t="s">
        <v>169</v>
      </c>
    </row>
    <row r="140" s="11" customFormat="1" ht="16.5" customHeight="1">
      <c r="B140" s="240"/>
      <c r="C140" s="241"/>
      <c r="D140" s="241"/>
      <c r="E140" s="242" t="s">
        <v>22</v>
      </c>
      <c r="F140" s="243" t="s">
        <v>865</v>
      </c>
      <c r="G140" s="241"/>
      <c r="H140" s="241"/>
      <c r="I140" s="241"/>
      <c r="J140" s="241"/>
      <c r="K140" s="244">
        <v>69.713999999999999</v>
      </c>
      <c r="L140" s="241"/>
      <c r="M140" s="241"/>
      <c r="N140" s="241"/>
      <c r="O140" s="241"/>
      <c r="P140" s="241"/>
      <c r="Q140" s="241"/>
      <c r="R140" s="245"/>
      <c r="T140" s="246"/>
      <c r="U140" s="241"/>
      <c r="V140" s="241"/>
      <c r="W140" s="241"/>
      <c r="X140" s="241"/>
      <c r="Y140" s="241"/>
      <c r="Z140" s="241"/>
      <c r="AA140" s="247"/>
      <c r="AT140" s="248" t="s">
        <v>177</v>
      </c>
      <c r="AU140" s="248" t="s">
        <v>118</v>
      </c>
      <c r="AV140" s="11" t="s">
        <v>118</v>
      </c>
      <c r="AW140" s="11" t="s">
        <v>37</v>
      </c>
      <c r="AX140" s="11" t="s">
        <v>80</v>
      </c>
      <c r="AY140" s="248" t="s">
        <v>169</v>
      </c>
    </row>
    <row r="141" s="10" customFormat="1" ht="16.5" customHeight="1">
      <c r="B141" s="231"/>
      <c r="C141" s="232"/>
      <c r="D141" s="232"/>
      <c r="E141" s="233" t="s">
        <v>22</v>
      </c>
      <c r="F141" s="249" t="s">
        <v>866</v>
      </c>
      <c r="G141" s="232"/>
      <c r="H141" s="232"/>
      <c r="I141" s="232"/>
      <c r="J141" s="232"/>
      <c r="K141" s="233" t="s">
        <v>22</v>
      </c>
      <c r="L141" s="232"/>
      <c r="M141" s="232"/>
      <c r="N141" s="232"/>
      <c r="O141" s="232"/>
      <c r="P141" s="232"/>
      <c r="Q141" s="232"/>
      <c r="R141" s="236"/>
      <c r="T141" s="237"/>
      <c r="U141" s="232"/>
      <c r="V141" s="232"/>
      <c r="W141" s="232"/>
      <c r="X141" s="232"/>
      <c r="Y141" s="232"/>
      <c r="Z141" s="232"/>
      <c r="AA141" s="238"/>
      <c r="AT141" s="239" t="s">
        <v>177</v>
      </c>
      <c r="AU141" s="239" t="s">
        <v>118</v>
      </c>
      <c r="AV141" s="10" t="s">
        <v>38</v>
      </c>
      <c r="AW141" s="10" t="s">
        <v>37</v>
      </c>
      <c r="AX141" s="10" t="s">
        <v>80</v>
      </c>
      <c r="AY141" s="239" t="s">
        <v>169</v>
      </c>
    </row>
    <row r="142" s="11" customFormat="1" ht="16.5" customHeight="1">
      <c r="B142" s="240"/>
      <c r="C142" s="241"/>
      <c r="D142" s="241"/>
      <c r="E142" s="242" t="s">
        <v>22</v>
      </c>
      <c r="F142" s="243" t="s">
        <v>867</v>
      </c>
      <c r="G142" s="241"/>
      <c r="H142" s="241"/>
      <c r="I142" s="241"/>
      <c r="J142" s="241"/>
      <c r="K142" s="244">
        <v>5.016</v>
      </c>
      <c r="L142" s="241"/>
      <c r="M142" s="241"/>
      <c r="N142" s="241"/>
      <c r="O142" s="241"/>
      <c r="P142" s="241"/>
      <c r="Q142" s="241"/>
      <c r="R142" s="245"/>
      <c r="T142" s="246"/>
      <c r="U142" s="241"/>
      <c r="V142" s="241"/>
      <c r="W142" s="241"/>
      <c r="X142" s="241"/>
      <c r="Y142" s="241"/>
      <c r="Z142" s="241"/>
      <c r="AA142" s="247"/>
      <c r="AT142" s="248" t="s">
        <v>177</v>
      </c>
      <c r="AU142" s="248" t="s">
        <v>118</v>
      </c>
      <c r="AV142" s="11" t="s">
        <v>118</v>
      </c>
      <c r="AW142" s="11" t="s">
        <v>37</v>
      </c>
      <c r="AX142" s="11" t="s">
        <v>80</v>
      </c>
      <c r="AY142" s="248" t="s">
        <v>169</v>
      </c>
    </row>
    <row r="143" s="12" customFormat="1" ht="16.5" customHeight="1">
      <c r="B143" s="250"/>
      <c r="C143" s="251"/>
      <c r="D143" s="251"/>
      <c r="E143" s="252" t="s">
        <v>22</v>
      </c>
      <c r="F143" s="253" t="s">
        <v>181</v>
      </c>
      <c r="G143" s="251"/>
      <c r="H143" s="251"/>
      <c r="I143" s="251"/>
      <c r="J143" s="251"/>
      <c r="K143" s="254">
        <v>74.730000000000004</v>
      </c>
      <c r="L143" s="251"/>
      <c r="M143" s="251"/>
      <c r="N143" s="251"/>
      <c r="O143" s="251"/>
      <c r="P143" s="251"/>
      <c r="Q143" s="251"/>
      <c r="R143" s="255"/>
      <c r="T143" s="256"/>
      <c r="U143" s="251"/>
      <c r="V143" s="251"/>
      <c r="W143" s="251"/>
      <c r="X143" s="251"/>
      <c r="Y143" s="251"/>
      <c r="Z143" s="251"/>
      <c r="AA143" s="257"/>
      <c r="AT143" s="258" t="s">
        <v>177</v>
      </c>
      <c r="AU143" s="258" t="s">
        <v>118</v>
      </c>
      <c r="AV143" s="12" t="s">
        <v>174</v>
      </c>
      <c r="AW143" s="12" t="s">
        <v>37</v>
      </c>
      <c r="AX143" s="12" t="s">
        <v>38</v>
      </c>
      <c r="AY143" s="258" t="s">
        <v>169</v>
      </c>
    </row>
    <row r="144" s="1" customFormat="1" ht="25.5" customHeight="1">
      <c r="B144" s="47"/>
      <c r="C144" s="261" t="s">
        <v>215</v>
      </c>
      <c r="D144" s="261" t="s">
        <v>248</v>
      </c>
      <c r="E144" s="262" t="s">
        <v>868</v>
      </c>
      <c r="F144" s="263" t="s">
        <v>869</v>
      </c>
      <c r="G144" s="263"/>
      <c r="H144" s="263"/>
      <c r="I144" s="263"/>
      <c r="J144" s="264" t="s">
        <v>205</v>
      </c>
      <c r="K144" s="265">
        <v>153.37100000000001</v>
      </c>
      <c r="L144" s="266">
        <v>0</v>
      </c>
      <c r="M144" s="267"/>
      <c r="N144" s="268">
        <f>ROUND(L144*K144,1)</f>
        <v>0</v>
      </c>
      <c r="O144" s="227"/>
      <c r="P144" s="227"/>
      <c r="Q144" s="227"/>
      <c r="R144" s="49"/>
      <c r="T144" s="228" t="s">
        <v>22</v>
      </c>
      <c r="U144" s="57" t="s">
        <v>45</v>
      </c>
      <c r="V144" s="48"/>
      <c r="W144" s="229">
        <f>V144*K144</f>
        <v>0</v>
      </c>
      <c r="X144" s="229">
        <v>1</v>
      </c>
      <c r="Y144" s="229">
        <f>X144*K144</f>
        <v>153.37100000000001</v>
      </c>
      <c r="Z144" s="229">
        <v>0</v>
      </c>
      <c r="AA144" s="230">
        <f>Z144*K144</f>
        <v>0</v>
      </c>
      <c r="AR144" s="23" t="s">
        <v>208</v>
      </c>
      <c r="AT144" s="23" t="s">
        <v>248</v>
      </c>
      <c r="AU144" s="23" t="s">
        <v>118</v>
      </c>
      <c r="AY144" s="23" t="s">
        <v>169</v>
      </c>
      <c r="BE144" s="143">
        <f>IF(U144="základní",N144,0)</f>
        <v>0</v>
      </c>
      <c r="BF144" s="143">
        <f>IF(U144="snížená",N144,0)</f>
        <v>0</v>
      </c>
      <c r="BG144" s="143">
        <f>IF(U144="zákl. přenesená",N144,0)</f>
        <v>0</v>
      </c>
      <c r="BH144" s="143">
        <f>IF(U144="sníž. přenesená",N144,0)</f>
        <v>0</v>
      </c>
      <c r="BI144" s="143">
        <f>IF(U144="nulová",N144,0)</f>
        <v>0</v>
      </c>
      <c r="BJ144" s="23" t="s">
        <v>38</v>
      </c>
      <c r="BK144" s="143">
        <f>ROUND(L144*K144,1)</f>
        <v>0</v>
      </c>
      <c r="BL144" s="23" t="s">
        <v>174</v>
      </c>
      <c r="BM144" s="23" t="s">
        <v>870</v>
      </c>
    </row>
    <row r="145" s="11" customFormat="1" ht="16.5" customHeight="1">
      <c r="B145" s="240"/>
      <c r="C145" s="241"/>
      <c r="D145" s="241"/>
      <c r="E145" s="242" t="s">
        <v>22</v>
      </c>
      <c r="F145" s="259" t="s">
        <v>871</v>
      </c>
      <c r="G145" s="260"/>
      <c r="H145" s="260"/>
      <c r="I145" s="260"/>
      <c r="J145" s="241"/>
      <c r="K145" s="244">
        <v>153.37100000000001</v>
      </c>
      <c r="L145" s="241"/>
      <c r="M145" s="241"/>
      <c r="N145" s="241"/>
      <c r="O145" s="241"/>
      <c r="P145" s="241"/>
      <c r="Q145" s="241"/>
      <c r="R145" s="245"/>
      <c r="T145" s="246"/>
      <c r="U145" s="241"/>
      <c r="V145" s="241"/>
      <c r="W145" s="241"/>
      <c r="X145" s="241"/>
      <c r="Y145" s="241"/>
      <c r="Z145" s="241"/>
      <c r="AA145" s="247"/>
      <c r="AT145" s="248" t="s">
        <v>177</v>
      </c>
      <c r="AU145" s="248" t="s">
        <v>118</v>
      </c>
      <c r="AV145" s="11" t="s">
        <v>118</v>
      </c>
      <c r="AW145" s="11" t="s">
        <v>37</v>
      </c>
      <c r="AX145" s="11" t="s">
        <v>38</v>
      </c>
      <c r="AY145" s="248" t="s">
        <v>169</v>
      </c>
    </row>
    <row r="146" s="9" customFormat="1" ht="29.88" customHeight="1">
      <c r="B146" s="206"/>
      <c r="C146" s="207"/>
      <c r="D146" s="217" t="s">
        <v>837</v>
      </c>
      <c r="E146" s="217"/>
      <c r="F146" s="217"/>
      <c r="G146" s="217"/>
      <c r="H146" s="217"/>
      <c r="I146" s="217"/>
      <c r="J146" s="217"/>
      <c r="K146" s="217"/>
      <c r="L146" s="217"/>
      <c r="M146" s="217"/>
      <c r="N146" s="218">
        <f>BK146</f>
        <v>0</v>
      </c>
      <c r="O146" s="219"/>
      <c r="P146" s="219"/>
      <c r="Q146" s="219"/>
      <c r="R146" s="210"/>
      <c r="T146" s="211"/>
      <c r="U146" s="207"/>
      <c r="V146" s="207"/>
      <c r="W146" s="212">
        <f>SUM(W147:W151)</f>
        <v>0</v>
      </c>
      <c r="X146" s="207"/>
      <c r="Y146" s="212">
        <f>SUM(Y147:Y151)</f>
        <v>13.52169</v>
      </c>
      <c r="Z146" s="207"/>
      <c r="AA146" s="213">
        <f>SUM(AA147:AA151)</f>
        <v>0</v>
      </c>
      <c r="AR146" s="214" t="s">
        <v>38</v>
      </c>
      <c r="AT146" s="215" t="s">
        <v>79</v>
      </c>
      <c r="AU146" s="215" t="s">
        <v>38</v>
      </c>
      <c r="AY146" s="214" t="s">
        <v>169</v>
      </c>
      <c r="BK146" s="216">
        <f>SUM(BK147:BK151)</f>
        <v>0</v>
      </c>
    </row>
    <row r="147" s="1" customFormat="1" ht="38.25" customHeight="1">
      <c r="B147" s="47"/>
      <c r="C147" s="220" t="s">
        <v>219</v>
      </c>
      <c r="D147" s="220" t="s">
        <v>170</v>
      </c>
      <c r="E147" s="221" t="s">
        <v>872</v>
      </c>
      <c r="F147" s="222" t="s">
        <v>873</v>
      </c>
      <c r="G147" s="222"/>
      <c r="H147" s="222"/>
      <c r="I147" s="222"/>
      <c r="J147" s="223" t="s">
        <v>184</v>
      </c>
      <c r="K147" s="224">
        <v>26</v>
      </c>
      <c r="L147" s="225">
        <v>0</v>
      </c>
      <c r="M147" s="226"/>
      <c r="N147" s="227">
        <f>ROUND(L147*K147,1)</f>
        <v>0</v>
      </c>
      <c r="O147" s="227"/>
      <c r="P147" s="227"/>
      <c r="Q147" s="227"/>
      <c r="R147" s="49"/>
      <c r="T147" s="228" t="s">
        <v>22</v>
      </c>
      <c r="U147" s="57" t="s">
        <v>45</v>
      </c>
      <c r="V147" s="48"/>
      <c r="W147" s="229">
        <f>V147*K147</f>
        <v>0</v>
      </c>
      <c r="X147" s="229">
        <v>0.22656960000000001</v>
      </c>
      <c r="Y147" s="229">
        <f>X147*K147</f>
        <v>5.8908095999999999</v>
      </c>
      <c r="Z147" s="229">
        <v>0</v>
      </c>
      <c r="AA147" s="230">
        <f>Z147*K147</f>
        <v>0</v>
      </c>
      <c r="AR147" s="23" t="s">
        <v>174</v>
      </c>
      <c r="AT147" s="23" t="s">
        <v>170</v>
      </c>
      <c r="AU147" s="23" t="s">
        <v>118</v>
      </c>
      <c r="AY147" s="23" t="s">
        <v>169</v>
      </c>
      <c r="BE147" s="143">
        <f>IF(U147="základní",N147,0)</f>
        <v>0</v>
      </c>
      <c r="BF147" s="143">
        <f>IF(U147="snížená",N147,0)</f>
        <v>0</v>
      </c>
      <c r="BG147" s="143">
        <f>IF(U147="zákl. přenesená",N147,0)</f>
        <v>0</v>
      </c>
      <c r="BH147" s="143">
        <f>IF(U147="sníž. přenesená",N147,0)</f>
        <v>0</v>
      </c>
      <c r="BI147" s="143">
        <f>IF(U147="nulová",N147,0)</f>
        <v>0</v>
      </c>
      <c r="BJ147" s="23" t="s">
        <v>38</v>
      </c>
      <c r="BK147" s="143">
        <f>ROUND(L147*K147,1)</f>
        <v>0</v>
      </c>
      <c r="BL147" s="23" t="s">
        <v>174</v>
      </c>
      <c r="BM147" s="23" t="s">
        <v>874</v>
      </c>
    </row>
    <row r="148" s="10" customFormat="1" ht="16.5" customHeight="1">
      <c r="B148" s="231"/>
      <c r="C148" s="232"/>
      <c r="D148" s="232"/>
      <c r="E148" s="233" t="s">
        <v>22</v>
      </c>
      <c r="F148" s="234" t="s">
        <v>875</v>
      </c>
      <c r="G148" s="235"/>
      <c r="H148" s="235"/>
      <c r="I148" s="235"/>
      <c r="J148" s="232"/>
      <c r="K148" s="233" t="s">
        <v>22</v>
      </c>
      <c r="L148" s="232"/>
      <c r="M148" s="232"/>
      <c r="N148" s="232"/>
      <c r="O148" s="232"/>
      <c r="P148" s="232"/>
      <c r="Q148" s="232"/>
      <c r="R148" s="236"/>
      <c r="T148" s="237"/>
      <c r="U148" s="232"/>
      <c r="V148" s="232"/>
      <c r="W148" s="232"/>
      <c r="X148" s="232"/>
      <c r="Y148" s="232"/>
      <c r="Z148" s="232"/>
      <c r="AA148" s="238"/>
      <c r="AT148" s="239" t="s">
        <v>177</v>
      </c>
      <c r="AU148" s="239" t="s">
        <v>118</v>
      </c>
      <c r="AV148" s="10" t="s">
        <v>38</v>
      </c>
      <c r="AW148" s="10" t="s">
        <v>37</v>
      </c>
      <c r="AX148" s="10" t="s">
        <v>80</v>
      </c>
      <c r="AY148" s="239" t="s">
        <v>169</v>
      </c>
    </row>
    <row r="149" s="11" customFormat="1" ht="16.5" customHeight="1">
      <c r="B149" s="240"/>
      <c r="C149" s="241"/>
      <c r="D149" s="241"/>
      <c r="E149" s="242" t="s">
        <v>22</v>
      </c>
      <c r="F149" s="243" t="s">
        <v>876</v>
      </c>
      <c r="G149" s="241"/>
      <c r="H149" s="241"/>
      <c r="I149" s="241"/>
      <c r="J149" s="241"/>
      <c r="K149" s="244">
        <v>26</v>
      </c>
      <c r="L149" s="241"/>
      <c r="M149" s="241"/>
      <c r="N149" s="241"/>
      <c r="O149" s="241"/>
      <c r="P149" s="241"/>
      <c r="Q149" s="241"/>
      <c r="R149" s="245"/>
      <c r="T149" s="246"/>
      <c r="U149" s="241"/>
      <c r="V149" s="241"/>
      <c r="W149" s="241"/>
      <c r="X149" s="241"/>
      <c r="Y149" s="241"/>
      <c r="Z149" s="241"/>
      <c r="AA149" s="247"/>
      <c r="AT149" s="248" t="s">
        <v>177</v>
      </c>
      <c r="AU149" s="248" t="s">
        <v>118</v>
      </c>
      <c r="AV149" s="11" t="s">
        <v>118</v>
      </c>
      <c r="AW149" s="11" t="s">
        <v>37</v>
      </c>
      <c r="AX149" s="11" t="s">
        <v>38</v>
      </c>
      <c r="AY149" s="248" t="s">
        <v>169</v>
      </c>
    </row>
    <row r="150" s="1" customFormat="1" ht="38.25" customHeight="1">
      <c r="B150" s="47"/>
      <c r="C150" s="220" t="s">
        <v>227</v>
      </c>
      <c r="D150" s="220" t="s">
        <v>170</v>
      </c>
      <c r="E150" s="221" t="s">
        <v>877</v>
      </c>
      <c r="F150" s="222" t="s">
        <v>878</v>
      </c>
      <c r="G150" s="222"/>
      <c r="H150" s="222"/>
      <c r="I150" s="222"/>
      <c r="J150" s="223" t="s">
        <v>184</v>
      </c>
      <c r="K150" s="224">
        <v>26</v>
      </c>
      <c r="L150" s="225">
        <v>0</v>
      </c>
      <c r="M150" s="226"/>
      <c r="N150" s="227">
        <f>ROUND(L150*K150,1)</f>
        <v>0</v>
      </c>
      <c r="O150" s="227"/>
      <c r="P150" s="227"/>
      <c r="Q150" s="227"/>
      <c r="R150" s="49"/>
      <c r="T150" s="228" t="s">
        <v>22</v>
      </c>
      <c r="U150" s="57" t="s">
        <v>45</v>
      </c>
      <c r="V150" s="48"/>
      <c r="W150" s="229">
        <f>V150*K150</f>
        <v>0</v>
      </c>
      <c r="X150" s="229">
        <v>0.29349540000000002</v>
      </c>
      <c r="Y150" s="229">
        <f>X150*K150</f>
        <v>7.6308804000000006</v>
      </c>
      <c r="Z150" s="229">
        <v>0</v>
      </c>
      <c r="AA150" s="230">
        <f>Z150*K150</f>
        <v>0</v>
      </c>
      <c r="AR150" s="23" t="s">
        <v>174</v>
      </c>
      <c r="AT150" s="23" t="s">
        <v>170</v>
      </c>
      <c r="AU150" s="23" t="s">
        <v>118</v>
      </c>
      <c r="AY150" s="23" t="s">
        <v>169</v>
      </c>
      <c r="BE150" s="143">
        <f>IF(U150="základní",N150,0)</f>
        <v>0</v>
      </c>
      <c r="BF150" s="143">
        <f>IF(U150="snížená",N150,0)</f>
        <v>0</v>
      </c>
      <c r="BG150" s="143">
        <f>IF(U150="zákl. přenesená",N150,0)</f>
        <v>0</v>
      </c>
      <c r="BH150" s="143">
        <f>IF(U150="sníž. přenesená",N150,0)</f>
        <v>0</v>
      </c>
      <c r="BI150" s="143">
        <f>IF(U150="nulová",N150,0)</f>
        <v>0</v>
      </c>
      <c r="BJ150" s="23" t="s">
        <v>38</v>
      </c>
      <c r="BK150" s="143">
        <f>ROUND(L150*K150,1)</f>
        <v>0</v>
      </c>
      <c r="BL150" s="23" t="s">
        <v>174</v>
      </c>
      <c r="BM150" s="23" t="s">
        <v>879</v>
      </c>
    </row>
    <row r="151" s="11" customFormat="1" ht="16.5" customHeight="1">
      <c r="B151" s="240"/>
      <c r="C151" s="241"/>
      <c r="D151" s="241"/>
      <c r="E151" s="242" t="s">
        <v>22</v>
      </c>
      <c r="F151" s="259" t="s">
        <v>876</v>
      </c>
      <c r="G151" s="260"/>
      <c r="H151" s="260"/>
      <c r="I151" s="260"/>
      <c r="J151" s="241"/>
      <c r="K151" s="244">
        <v>26</v>
      </c>
      <c r="L151" s="241"/>
      <c r="M151" s="241"/>
      <c r="N151" s="241"/>
      <c r="O151" s="241"/>
      <c r="P151" s="241"/>
      <c r="Q151" s="241"/>
      <c r="R151" s="245"/>
      <c r="T151" s="246"/>
      <c r="U151" s="241"/>
      <c r="V151" s="241"/>
      <c r="W151" s="241"/>
      <c r="X151" s="241"/>
      <c r="Y151" s="241"/>
      <c r="Z151" s="241"/>
      <c r="AA151" s="247"/>
      <c r="AT151" s="248" t="s">
        <v>177</v>
      </c>
      <c r="AU151" s="248" t="s">
        <v>118</v>
      </c>
      <c r="AV151" s="11" t="s">
        <v>118</v>
      </c>
      <c r="AW151" s="11" t="s">
        <v>37</v>
      </c>
      <c r="AX151" s="11" t="s">
        <v>38</v>
      </c>
      <c r="AY151" s="248" t="s">
        <v>169</v>
      </c>
    </row>
    <row r="152" s="9" customFormat="1" ht="29.88" customHeight="1">
      <c r="B152" s="206"/>
      <c r="C152" s="207"/>
      <c r="D152" s="217" t="s">
        <v>132</v>
      </c>
      <c r="E152" s="217"/>
      <c r="F152" s="217"/>
      <c r="G152" s="217"/>
      <c r="H152" s="217"/>
      <c r="I152" s="217"/>
      <c r="J152" s="217"/>
      <c r="K152" s="217"/>
      <c r="L152" s="217"/>
      <c r="M152" s="217"/>
      <c r="N152" s="218">
        <f>BK152</f>
        <v>0</v>
      </c>
      <c r="O152" s="219"/>
      <c r="P152" s="219"/>
      <c r="Q152" s="219"/>
      <c r="R152" s="210"/>
      <c r="T152" s="211"/>
      <c r="U152" s="207"/>
      <c r="V152" s="207"/>
      <c r="W152" s="212">
        <f>SUM(W153:W154)</f>
        <v>0</v>
      </c>
      <c r="X152" s="207"/>
      <c r="Y152" s="212">
        <f>SUM(Y153:Y154)</f>
        <v>14.226153480000001</v>
      </c>
      <c r="Z152" s="207"/>
      <c r="AA152" s="213">
        <f>SUM(AA153:AA154)</f>
        <v>0</v>
      </c>
      <c r="AR152" s="214" t="s">
        <v>38</v>
      </c>
      <c r="AT152" s="215" t="s">
        <v>79</v>
      </c>
      <c r="AU152" s="215" t="s">
        <v>38</v>
      </c>
      <c r="AY152" s="214" t="s">
        <v>169</v>
      </c>
      <c r="BK152" s="216">
        <f>SUM(BK153:BK154)</f>
        <v>0</v>
      </c>
    </row>
    <row r="153" s="1" customFormat="1" ht="25.5" customHeight="1">
      <c r="B153" s="47"/>
      <c r="C153" s="220" t="s">
        <v>241</v>
      </c>
      <c r="D153" s="220" t="s">
        <v>170</v>
      </c>
      <c r="E153" s="221" t="s">
        <v>880</v>
      </c>
      <c r="F153" s="222" t="s">
        <v>881</v>
      </c>
      <c r="G153" s="222"/>
      <c r="H153" s="222"/>
      <c r="I153" s="222"/>
      <c r="J153" s="223" t="s">
        <v>173</v>
      </c>
      <c r="K153" s="224">
        <v>7.524</v>
      </c>
      <c r="L153" s="225">
        <v>0</v>
      </c>
      <c r="M153" s="226"/>
      <c r="N153" s="227">
        <f>ROUND(L153*K153,1)</f>
        <v>0</v>
      </c>
      <c r="O153" s="227"/>
      <c r="P153" s="227"/>
      <c r="Q153" s="227"/>
      <c r="R153" s="49"/>
      <c r="T153" s="228" t="s">
        <v>22</v>
      </c>
      <c r="U153" s="57" t="s">
        <v>45</v>
      </c>
      <c r="V153" s="48"/>
      <c r="W153" s="229">
        <f>V153*K153</f>
        <v>0</v>
      </c>
      <c r="X153" s="229">
        <v>1.8907700000000001</v>
      </c>
      <c r="Y153" s="229">
        <f>X153*K153</f>
        <v>14.226153480000001</v>
      </c>
      <c r="Z153" s="229">
        <v>0</v>
      </c>
      <c r="AA153" s="230">
        <f>Z153*K153</f>
        <v>0</v>
      </c>
      <c r="AR153" s="23" t="s">
        <v>174</v>
      </c>
      <c r="AT153" s="23" t="s">
        <v>170</v>
      </c>
      <c r="AU153" s="23" t="s">
        <v>118</v>
      </c>
      <c r="AY153" s="23" t="s">
        <v>169</v>
      </c>
      <c r="BE153" s="143">
        <f>IF(U153="základní",N153,0)</f>
        <v>0</v>
      </c>
      <c r="BF153" s="143">
        <f>IF(U153="snížená",N153,0)</f>
        <v>0</v>
      </c>
      <c r="BG153" s="143">
        <f>IF(U153="zákl. přenesená",N153,0)</f>
        <v>0</v>
      </c>
      <c r="BH153" s="143">
        <f>IF(U153="sníž. přenesená",N153,0)</f>
        <v>0</v>
      </c>
      <c r="BI153" s="143">
        <f>IF(U153="nulová",N153,0)</f>
        <v>0</v>
      </c>
      <c r="BJ153" s="23" t="s">
        <v>38</v>
      </c>
      <c r="BK153" s="143">
        <f>ROUND(L153*K153,1)</f>
        <v>0</v>
      </c>
      <c r="BL153" s="23" t="s">
        <v>174</v>
      </c>
      <c r="BM153" s="23" t="s">
        <v>882</v>
      </c>
    </row>
    <row r="154" s="11" customFormat="1" ht="16.5" customHeight="1">
      <c r="B154" s="240"/>
      <c r="C154" s="241"/>
      <c r="D154" s="241"/>
      <c r="E154" s="242" t="s">
        <v>22</v>
      </c>
      <c r="F154" s="259" t="s">
        <v>883</v>
      </c>
      <c r="G154" s="260"/>
      <c r="H154" s="260"/>
      <c r="I154" s="260"/>
      <c r="J154" s="241"/>
      <c r="K154" s="244">
        <v>7.524</v>
      </c>
      <c r="L154" s="241"/>
      <c r="M154" s="241"/>
      <c r="N154" s="241"/>
      <c r="O154" s="241"/>
      <c r="P154" s="241"/>
      <c r="Q154" s="241"/>
      <c r="R154" s="245"/>
      <c r="T154" s="246"/>
      <c r="U154" s="241"/>
      <c r="V154" s="241"/>
      <c r="W154" s="241"/>
      <c r="X154" s="241"/>
      <c r="Y154" s="241"/>
      <c r="Z154" s="241"/>
      <c r="AA154" s="247"/>
      <c r="AT154" s="248" t="s">
        <v>177</v>
      </c>
      <c r="AU154" s="248" t="s">
        <v>118</v>
      </c>
      <c r="AV154" s="11" t="s">
        <v>118</v>
      </c>
      <c r="AW154" s="11" t="s">
        <v>37</v>
      </c>
      <c r="AX154" s="11" t="s">
        <v>38</v>
      </c>
      <c r="AY154" s="248" t="s">
        <v>169</v>
      </c>
    </row>
    <row r="155" s="9" customFormat="1" ht="29.88" customHeight="1">
      <c r="B155" s="206"/>
      <c r="C155" s="207"/>
      <c r="D155" s="217" t="s">
        <v>838</v>
      </c>
      <c r="E155" s="217"/>
      <c r="F155" s="217"/>
      <c r="G155" s="217"/>
      <c r="H155" s="217"/>
      <c r="I155" s="217"/>
      <c r="J155" s="217"/>
      <c r="K155" s="217"/>
      <c r="L155" s="217"/>
      <c r="M155" s="217"/>
      <c r="N155" s="218">
        <f>BK155</f>
        <v>0</v>
      </c>
      <c r="O155" s="219"/>
      <c r="P155" s="219"/>
      <c r="Q155" s="219"/>
      <c r="R155" s="210"/>
      <c r="T155" s="211"/>
      <c r="U155" s="207"/>
      <c r="V155" s="207"/>
      <c r="W155" s="212">
        <f>SUM(W156:W166)</f>
        <v>0</v>
      </c>
      <c r="X155" s="207"/>
      <c r="Y155" s="212">
        <f>SUM(Y156:Y166)</f>
        <v>8.9135637999999986</v>
      </c>
      <c r="Z155" s="207"/>
      <c r="AA155" s="213">
        <f>SUM(AA156:AA166)</f>
        <v>0</v>
      </c>
      <c r="AR155" s="214" t="s">
        <v>38</v>
      </c>
      <c r="AT155" s="215" t="s">
        <v>79</v>
      </c>
      <c r="AU155" s="215" t="s">
        <v>38</v>
      </c>
      <c r="AY155" s="214" t="s">
        <v>169</v>
      </c>
      <c r="BK155" s="216">
        <f>SUM(BK156:BK166)</f>
        <v>0</v>
      </c>
    </row>
    <row r="156" s="1" customFormat="1" ht="25.5" customHeight="1">
      <c r="B156" s="47"/>
      <c r="C156" s="220" t="s">
        <v>247</v>
      </c>
      <c r="D156" s="220" t="s">
        <v>170</v>
      </c>
      <c r="E156" s="221" t="s">
        <v>884</v>
      </c>
      <c r="F156" s="222" t="s">
        <v>885</v>
      </c>
      <c r="G156" s="222"/>
      <c r="H156" s="222"/>
      <c r="I156" s="222"/>
      <c r="J156" s="223" t="s">
        <v>184</v>
      </c>
      <c r="K156" s="224">
        <v>18.5</v>
      </c>
      <c r="L156" s="225">
        <v>0</v>
      </c>
      <c r="M156" s="226"/>
      <c r="N156" s="227">
        <f>ROUND(L156*K156,1)</f>
        <v>0</v>
      </c>
      <c r="O156" s="227"/>
      <c r="P156" s="227"/>
      <c r="Q156" s="227"/>
      <c r="R156" s="49"/>
      <c r="T156" s="228" t="s">
        <v>22</v>
      </c>
      <c r="U156" s="57" t="s">
        <v>45</v>
      </c>
      <c r="V156" s="48"/>
      <c r="W156" s="229">
        <f>V156*K156</f>
        <v>0</v>
      </c>
      <c r="X156" s="229">
        <v>0.0026809999999999998</v>
      </c>
      <c r="Y156" s="229">
        <f>X156*K156</f>
        <v>0.049598499999999997</v>
      </c>
      <c r="Z156" s="229">
        <v>0</v>
      </c>
      <c r="AA156" s="230">
        <f>Z156*K156</f>
        <v>0</v>
      </c>
      <c r="AR156" s="23" t="s">
        <v>174</v>
      </c>
      <c r="AT156" s="23" t="s">
        <v>170</v>
      </c>
      <c r="AU156" s="23" t="s">
        <v>118</v>
      </c>
      <c r="AY156" s="23" t="s">
        <v>169</v>
      </c>
      <c r="BE156" s="143">
        <f>IF(U156="základní",N156,0)</f>
        <v>0</v>
      </c>
      <c r="BF156" s="143">
        <f>IF(U156="snížená",N156,0)</f>
        <v>0</v>
      </c>
      <c r="BG156" s="143">
        <f>IF(U156="zákl. přenesená",N156,0)</f>
        <v>0</v>
      </c>
      <c r="BH156" s="143">
        <f>IF(U156="sníž. přenesená",N156,0)</f>
        <v>0</v>
      </c>
      <c r="BI156" s="143">
        <f>IF(U156="nulová",N156,0)</f>
        <v>0</v>
      </c>
      <c r="BJ156" s="23" t="s">
        <v>38</v>
      </c>
      <c r="BK156" s="143">
        <f>ROUND(L156*K156,1)</f>
        <v>0</v>
      </c>
      <c r="BL156" s="23" t="s">
        <v>174</v>
      </c>
      <c r="BM156" s="23" t="s">
        <v>886</v>
      </c>
    </row>
    <row r="157" s="11" customFormat="1" ht="16.5" customHeight="1">
      <c r="B157" s="240"/>
      <c r="C157" s="241"/>
      <c r="D157" s="241"/>
      <c r="E157" s="242" t="s">
        <v>22</v>
      </c>
      <c r="F157" s="259" t="s">
        <v>887</v>
      </c>
      <c r="G157" s="260"/>
      <c r="H157" s="260"/>
      <c r="I157" s="260"/>
      <c r="J157" s="241"/>
      <c r="K157" s="244">
        <v>18.5</v>
      </c>
      <c r="L157" s="241"/>
      <c r="M157" s="241"/>
      <c r="N157" s="241"/>
      <c r="O157" s="241"/>
      <c r="P157" s="241"/>
      <c r="Q157" s="241"/>
      <c r="R157" s="245"/>
      <c r="T157" s="246"/>
      <c r="U157" s="241"/>
      <c r="V157" s="241"/>
      <c r="W157" s="241"/>
      <c r="X157" s="241"/>
      <c r="Y157" s="241"/>
      <c r="Z157" s="241"/>
      <c r="AA157" s="247"/>
      <c r="AT157" s="248" t="s">
        <v>177</v>
      </c>
      <c r="AU157" s="248" t="s">
        <v>118</v>
      </c>
      <c r="AV157" s="11" t="s">
        <v>118</v>
      </c>
      <c r="AW157" s="11" t="s">
        <v>37</v>
      </c>
      <c r="AX157" s="11" t="s">
        <v>38</v>
      </c>
      <c r="AY157" s="248" t="s">
        <v>169</v>
      </c>
    </row>
    <row r="158" s="1" customFormat="1" ht="25.5" customHeight="1">
      <c r="B158" s="47"/>
      <c r="C158" s="220" t="s">
        <v>252</v>
      </c>
      <c r="D158" s="220" t="s">
        <v>170</v>
      </c>
      <c r="E158" s="221" t="s">
        <v>888</v>
      </c>
      <c r="F158" s="222" t="s">
        <v>889</v>
      </c>
      <c r="G158" s="222"/>
      <c r="H158" s="222"/>
      <c r="I158" s="222"/>
      <c r="J158" s="223" t="s">
        <v>184</v>
      </c>
      <c r="K158" s="224">
        <v>23.300000000000001</v>
      </c>
      <c r="L158" s="225">
        <v>0</v>
      </c>
      <c r="M158" s="226"/>
      <c r="N158" s="227">
        <f>ROUND(L158*K158,1)</f>
        <v>0</v>
      </c>
      <c r="O158" s="227"/>
      <c r="P158" s="227"/>
      <c r="Q158" s="227"/>
      <c r="R158" s="49"/>
      <c r="T158" s="228" t="s">
        <v>22</v>
      </c>
      <c r="U158" s="57" t="s">
        <v>45</v>
      </c>
      <c r="V158" s="48"/>
      <c r="W158" s="229">
        <f>V158*K158</f>
        <v>0</v>
      </c>
      <c r="X158" s="229">
        <v>0.0026809999999999998</v>
      </c>
      <c r="Y158" s="229">
        <f>X158*K158</f>
        <v>0.062467299999999996</v>
      </c>
      <c r="Z158" s="229">
        <v>0</v>
      </c>
      <c r="AA158" s="230">
        <f>Z158*K158</f>
        <v>0</v>
      </c>
      <c r="AR158" s="23" t="s">
        <v>174</v>
      </c>
      <c r="AT158" s="23" t="s">
        <v>170</v>
      </c>
      <c r="AU158" s="23" t="s">
        <v>118</v>
      </c>
      <c r="AY158" s="23" t="s">
        <v>169</v>
      </c>
      <c r="BE158" s="143">
        <f>IF(U158="základní",N158,0)</f>
        <v>0</v>
      </c>
      <c r="BF158" s="143">
        <f>IF(U158="snížená",N158,0)</f>
        <v>0</v>
      </c>
      <c r="BG158" s="143">
        <f>IF(U158="zákl. přenesená",N158,0)</f>
        <v>0</v>
      </c>
      <c r="BH158" s="143">
        <f>IF(U158="sníž. přenesená",N158,0)</f>
        <v>0</v>
      </c>
      <c r="BI158" s="143">
        <f>IF(U158="nulová",N158,0)</f>
        <v>0</v>
      </c>
      <c r="BJ158" s="23" t="s">
        <v>38</v>
      </c>
      <c r="BK158" s="143">
        <f>ROUND(L158*K158,1)</f>
        <v>0</v>
      </c>
      <c r="BL158" s="23" t="s">
        <v>174</v>
      </c>
      <c r="BM158" s="23" t="s">
        <v>890</v>
      </c>
    </row>
    <row r="159" s="11" customFormat="1" ht="16.5" customHeight="1">
      <c r="B159" s="240"/>
      <c r="C159" s="241"/>
      <c r="D159" s="241"/>
      <c r="E159" s="242" t="s">
        <v>22</v>
      </c>
      <c r="F159" s="259" t="s">
        <v>891</v>
      </c>
      <c r="G159" s="260"/>
      <c r="H159" s="260"/>
      <c r="I159" s="260"/>
      <c r="J159" s="241"/>
      <c r="K159" s="244">
        <v>23.300000000000001</v>
      </c>
      <c r="L159" s="241"/>
      <c r="M159" s="241"/>
      <c r="N159" s="241"/>
      <c r="O159" s="241"/>
      <c r="P159" s="241"/>
      <c r="Q159" s="241"/>
      <c r="R159" s="245"/>
      <c r="T159" s="246"/>
      <c r="U159" s="241"/>
      <c r="V159" s="241"/>
      <c r="W159" s="241"/>
      <c r="X159" s="241"/>
      <c r="Y159" s="241"/>
      <c r="Z159" s="241"/>
      <c r="AA159" s="247"/>
      <c r="AT159" s="248" t="s">
        <v>177</v>
      </c>
      <c r="AU159" s="248" t="s">
        <v>118</v>
      </c>
      <c r="AV159" s="11" t="s">
        <v>118</v>
      </c>
      <c r="AW159" s="11" t="s">
        <v>37</v>
      </c>
      <c r="AX159" s="11" t="s">
        <v>38</v>
      </c>
      <c r="AY159" s="248" t="s">
        <v>169</v>
      </c>
    </row>
    <row r="160" s="1" customFormat="1" ht="25.5" customHeight="1">
      <c r="B160" s="47"/>
      <c r="C160" s="220" t="s">
        <v>11</v>
      </c>
      <c r="D160" s="220" t="s">
        <v>170</v>
      </c>
      <c r="E160" s="221" t="s">
        <v>892</v>
      </c>
      <c r="F160" s="222" t="s">
        <v>893</v>
      </c>
      <c r="G160" s="222"/>
      <c r="H160" s="222"/>
      <c r="I160" s="222"/>
      <c r="J160" s="223" t="s">
        <v>184</v>
      </c>
      <c r="K160" s="224">
        <v>41.799999999999997</v>
      </c>
      <c r="L160" s="225">
        <v>0</v>
      </c>
      <c r="M160" s="226"/>
      <c r="N160" s="227">
        <f>ROUND(L160*K160,1)</f>
        <v>0</v>
      </c>
      <c r="O160" s="227"/>
      <c r="P160" s="227"/>
      <c r="Q160" s="227"/>
      <c r="R160" s="49"/>
      <c r="T160" s="228" t="s">
        <v>22</v>
      </c>
      <c r="U160" s="57" t="s">
        <v>45</v>
      </c>
      <c r="V160" s="48"/>
      <c r="W160" s="229">
        <f>V160*K160</f>
        <v>0</v>
      </c>
      <c r="X160" s="229">
        <v>0</v>
      </c>
      <c r="Y160" s="229">
        <f>X160*K160</f>
        <v>0</v>
      </c>
      <c r="Z160" s="229">
        <v>0</v>
      </c>
      <c r="AA160" s="230">
        <f>Z160*K160</f>
        <v>0</v>
      </c>
      <c r="AR160" s="23" t="s">
        <v>174</v>
      </c>
      <c r="AT160" s="23" t="s">
        <v>170</v>
      </c>
      <c r="AU160" s="23" t="s">
        <v>118</v>
      </c>
      <c r="AY160" s="23" t="s">
        <v>169</v>
      </c>
      <c r="BE160" s="143">
        <f>IF(U160="základní",N160,0)</f>
        <v>0</v>
      </c>
      <c r="BF160" s="143">
        <f>IF(U160="snížená",N160,0)</f>
        <v>0</v>
      </c>
      <c r="BG160" s="143">
        <f>IF(U160="zákl. přenesená",N160,0)</f>
        <v>0</v>
      </c>
      <c r="BH160" s="143">
        <f>IF(U160="sníž. přenesená",N160,0)</f>
        <v>0</v>
      </c>
      <c r="BI160" s="143">
        <f>IF(U160="nulová",N160,0)</f>
        <v>0</v>
      </c>
      <c r="BJ160" s="23" t="s">
        <v>38</v>
      </c>
      <c r="BK160" s="143">
        <f>ROUND(L160*K160,1)</f>
        <v>0</v>
      </c>
      <c r="BL160" s="23" t="s">
        <v>174</v>
      </c>
      <c r="BM160" s="23" t="s">
        <v>894</v>
      </c>
    </row>
    <row r="161" s="11" customFormat="1" ht="16.5" customHeight="1">
      <c r="B161" s="240"/>
      <c r="C161" s="241"/>
      <c r="D161" s="241"/>
      <c r="E161" s="242" t="s">
        <v>22</v>
      </c>
      <c r="F161" s="259" t="s">
        <v>895</v>
      </c>
      <c r="G161" s="260"/>
      <c r="H161" s="260"/>
      <c r="I161" s="260"/>
      <c r="J161" s="241"/>
      <c r="K161" s="244">
        <v>41.799999999999997</v>
      </c>
      <c r="L161" s="241"/>
      <c r="M161" s="241"/>
      <c r="N161" s="241"/>
      <c r="O161" s="241"/>
      <c r="P161" s="241"/>
      <c r="Q161" s="241"/>
      <c r="R161" s="245"/>
      <c r="T161" s="246"/>
      <c r="U161" s="241"/>
      <c r="V161" s="241"/>
      <c r="W161" s="241"/>
      <c r="X161" s="241"/>
      <c r="Y161" s="241"/>
      <c r="Z161" s="241"/>
      <c r="AA161" s="247"/>
      <c r="AT161" s="248" t="s">
        <v>177</v>
      </c>
      <c r="AU161" s="248" t="s">
        <v>118</v>
      </c>
      <c r="AV161" s="11" t="s">
        <v>118</v>
      </c>
      <c r="AW161" s="11" t="s">
        <v>37</v>
      </c>
      <c r="AX161" s="11" t="s">
        <v>38</v>
      </c>
      <c r="AY161" s="248" t="s">
        <v>169</v>
      </c>
    </row>
    <row r="162" s="1" customFormat="1" ht="25.5" customHeight="1">
      <c r="B162" s="47"/>
      <c r="C162" s="220" t="s">
        <v>262</v>
      </c>
      <c r="D162" s="220" t="s">
        <v>170</v>
      </c>
      <c r="E162" s="221" t="s">
        <v>896</v>
      </c>
      <c r="F162" s="222" t="s">
        <v>897</v>
      </c>
      <c r="G162" s="222"/>
      <c r="H162" s="222"/>
      <c r="I162" s="222"/>
      <c r="J162" s="223" t="s">
        <v>464</v>
      </c>
      <c r="K162" s="224">
        <v>1</v>
      </c>
      <c r="L162" s="225">
        <v>0</v>
      </c>
      <c r="M162" s="226"/>
      <c r="N162" s="227">
        <f>ROUND(L162*K162,1)</f>
        <v>0</v>
      </c>
      <c r="O162" s="227"/>
      <c r="P162" s="227"/>
      <c r="Q162" s="227"/>
      <c r="R162" s="49"/>
      <c r="T162" s="228" t="s">
        <v>22</v>
      </c>
      <c r="U162" s="57" t="s">
        <v>45</v>
      </c>
      <c r="V162" s="48"/>
      <c r="W162" s="229">
        <f>V162*K162</f>
        <v>0</v>
      </c>
      <c r="X162" s="229">
        <v>0.10863</v>
      </c>
      <c r="Y162" s="229">
        <f>X162*K162</f>
        <v>0.10863</v>
      </c>
      <c r="Z162" s="229">
        <v>0</v>
      </c>
      <c r="AA162" s="230">
        <f>Z162*K162</f>
        <v>0</v>
      </c>
      <c r="AR162" s="23" t="s">
        <v>174</v>
      </c>
      <c r="AT162" s="23" t="s">
        <v>170</v>
      </c>
      <c r="AU162" s="23" t="s">
        <v>118</v>
      </c>
      <c r="AY162" s="23" t="s">
        <v>169</v>
      </c>
      <c r="BE162" s="143">
        <f>IF(U162="základní",N162,0)</f>
        <v>0</v>
      </c>
      <c r="BF162" s="143">
        <f>IF(U162="snížená",N162,0)</f>
        <v>0</v>
      </c>
      <c r="BG162" s="143">
        <f>IF(U162="zákl. přenesená",N162,0)</f>
        <v>0</v>
      </c>
      <c r="BH162" s="143">
        <f>IF(U162="sníž. přenesená",N162,0)</f>
        <v>0</v>
      </c>
      <c r="BI162" s="143">
        <f>IF(U162="nulová",N162,0)</f>
        <v>0</v>
      </c>
      <c r="BJ162" s="23" t="s">
        <v>38</v>
      </c>
      <c r="BK162" s="143">
        <f>ROUND(L162*K162,1)</f>
        <v>0</v>
      </c>
      <c r="BL162" s="23" t="s">
        <v>174</v>
      </c>
      <c r="BM162" s="23" t="s">
        <v>898</v>
      </c>
    </row>
    <row r="163" s="1" customFormat="1" ht="38.25" customHeight="1">
      <c r="B163" s="47"/>
      <c r="C163" s="220" t="s">
        <v>268</v>
      </c>
      <c r="D163" s="220" t="s">
        <v>170</v>
      </c>
      <c r="E163" s="221" t="s">
        <v>899</v>
      </c>
      <c r="F163" s="222" t="s">
        <v>900</v>
      </c>
      <c r="G163" s="222"/>
      <c r="H163" s="222"/>
      <c r="I163" s="222"/>
      <c r="J163" s="223" t="s">
        <v>464</v>
      </c>
      <c r="K163" s="224">
        <v>1</v>
      </c>
      <c r="L163" s="225">
        <v>0</v>
      </c>
      <c r="M163" s="226"/>
      <c r="N163" s="227">
        <f>ROUND(L163*K163,1)</f>
        <v>0</v>
      </c>
      <c r="O163" s="227"/>
      <c r="P163" s="227"/>
      <c r="Q163" s="227"/>
      <c r="R163" s="49"/>
      <c r="T163" s="228" t="s">
        <v>22</v>
      </c>
      <c r="U163" s="57" t="s">
        <v>45</v>
      </c>
      <c r="V163" s="48"/>
      <c r="W163" s="229">
        <f>V163*K163</f>
        <v>0</v>
      </c>
      <c r="X163" s="229">
        <v>0.024240000000000001</v>
      </c>
      <c r="Y163" s="229">
        <f>X163*K163</f>
        <v>0.024240000000000001</v>
      </c>
      <c r="Z163" s="229">
        <v>0</v>
      </c>
      <c r="AA163" s="230">
        <f>Z163*K163</f>
        <v>0</v>
      </c>
      <c r="AR163" s="23" t="s">
        <v>174</v>
      </c>
      <c r="AT163" s="23" t="s">
        <v>170</v>
      </c>
      <c r="AU163" s="23" t="s">
        <v>118</v>
      </c>
      <c r="AY163" s="23" t="s">
        <v>169</v>
      </c>
      <c r="BE163" s="143">
        <f>IF(U163="základní",N163,0)</f>
        <v>0</v>
      </c>
      <c r="BF163" s="143">
        <f>IF(U163="snížená",N163,0)</f>
        <v>0</v>
      </c>
      <c r="BG163" s="143">
        <f>IF(U163="zákl. přenesená",N163,0)</f>
        <v>0</v>
      </c>
      <c r="BH163" s="143">
        <f>IF(U163="sníž. přenesená",N163,0)</f>
        <v>0</v>
      </c>
      <c r="BI163" s="143">
        <f>IF(U163="nulová",N163,0)</f>
        <v>0</v>
      </c>
      <c r="BJ163" s="23" t="s">
        <v>38</v>
      </c>
      <c r="BK163" s="143">
        <f>ROUND(L163*K163,1)</f>
        <v>0</v>
      </c>
      <c r="BL163" s="23" t="s">
        <v>174</v>
      </c>
      <c r="BM163" s="23" t="s">
        <v>901</v>
      </c>
    </row>
    <row r="164" s="1" customFormat="1" ht="38.25" customHeight="1">
      <c r="B164" s="47"/>
      <c r="C164" s="220" t="s">
        <v>274</v>
      </c>
      <c r="D164" s="220" t="s">
        <v>170</v>
      </c>
      <c r="E164" s="221" t="s">
        <v>902</v>
      </c>
      <c r="F164" s="222" t="s">
        <v>903</v>
      </c>
      <c r="G164" s="222"/>
      <c r="H164" s="222"/>
      <c r="I164" s="222"/>
      <c r="J164" s="223" t="s">
        <v>464</v>
      </c>
      <c r="K164" s="224">
        <v>1</v>
      </c>
      <c r="L164" s="225">
        <v>0</v>
      </c>
      <c r="M164" s="226"/>
      <c r="N164" s="227">
        <f>ROUND(L164*K164,1)</f>
        <v>0</v>
      </c>
      <c r="O164" s="227"/>
      <c r="P164" s="227"/>
      <c r="Q164" s="227"/>
      <c r="R164" s="49"/>
      <c r="T164" s="228" t="s">
        <v>22</v>
      </c>
      <c r="U164" s="57" t="s">
        <v>45</v>
      </c>
      <c r="V164" s="48"/>
      <c r="W164" s="229">
        <f>V164*K164</f>
        <v>0</v>
      </c>
      <c r="X164" s="229">
        <v>0</v>
      </c>
      <c r="Y164" s="229">
        <f>X164*K164</f>
        <v>0</v>
      </c>
      <c r="Z164" s="229">
        <v>0</v>
      </c>
      <c r="AA164" s="230">
        <f>Z164*K164</f>
        <v>0</v>
      </c>
      <c r="AR164" s="23" t="s">
        <v>174</v>
      </c>
      <c r="AT164" s="23" t="s">
        <v>170</v>
      </c>
      <c r="AU164" s="23" t="s">
        <v>118</v>
      </c>
      <c r="AY164" s="23" t="s">
        <v>169</v>
      </c>
      <c r="BE164" s="143">
        <f>IF(U164="základní",N164,0)</f>
        <v>0</v>
      </c>
      <c r="BF164" s="143">
        <f>IF(U164="snížená",N164,0)</f>
        <v>0</v>
      </c>
      <c r="BG164" s="143">
        <f>IF(U164="zákl. přenesená",N164,0)</f>
        <v>0</v>
      </c>
      <c r="BH164" s="143">
        <f>IF(U164="sníž. přenesená",N164,0)</f>
        <v>0</v>
      </c>
      <c r="BI164" s="143">
        <f>IF(U164="nulová",N164,0)</f>
        <v>0</v>
      </c>
      <c r="BJ164" s="23" t="s">
        <v>38</v>
      </c>
      <c r="BK164" s="143">
        <f>ROUND(L164*K164,1)</f>
        <v>0</v>
      </c>
      <c r="BL164" s="23" t="s">
        <v>174</v>
      </c>
      <c r="BM164" s="23" t="s">
        <v>904</v>
      </c>
    </row>
    <row r="165" s="1" customFormat="1" ht="38.25" customHeight="1">
      <c r="B165" s="47"/>
      <c r="C165" s="220" t="s">
        <v>278</v>
      </c>
      <c r="D165" s="220" t="s">
        <v>170</v>
      </c>
      <c r="E165" s="221" t="s">
        <v>905</v>
      </c>
      <c r="F165" s="222" t="s">
        <v>906</v>
      </c>
      <c r="G165" s="222"/>
      <c r="H165" s="222"/>
      <c r="I165" s="222"/>
      <c r="J165" s="223" t="s">
        <v>464</v>
      </c>
      <c r="K165" s="224">
        <v>1</v>
      </c>
      <c r="L165" s="225">
        <v>0</v>
      </c>
      <c r="M165" s="226"/>
      <c r="N165" s="227">
        <f>ROUND(L165*K165,1)</f>
        <v>0</v>
      </c>
      <c r="O165" s="227"/>
      <c r="P165" s="227"/>
      <c r="Q165" s="227"/>
      <c r="R165" s="49"/>
      <c r="T165" s="228" t="s">
        <v>22</v>
      </c>
      <c r="U165" s="57" t="s">
        <v>45</v>
      </c>
      <c r="V165" s="48"/>
      <c r="W165" s="229">
        <f>V165*K165</f>
        <v>0</v>
      </c>
      <c r="X165" s="229">
        <v>0.27875</v>
      </c>
      <c r="Y165" s="229">
        <f>X165*K165</f>
        <v>0.27875</v>
      </c>
      <c r="Z165" s="229">
        <v>0</v>
      </c>
      <c r="AA165" s="230">
        <f>Z165*K165</f>
        <v>0</v>
      </c>
      <c r="AR165" s="23" t="s">
        <v>174</v>
      </c>
      <c r="AT165" s="23" t="s">
        <v>170</v>
      </c>
      <c r="AU165" s="23" t="s">
        <v>118</v>
      </c>
      <c r="AY165" s="23" t="s">
        <v>169</v>
      </c>
      <c r="BE165" s="143">
        <f>IF(U165="základní",N165,0)</f>
        <v>0</v>
      </c>
      <c r="BF165" s="143">
        <f>IF(U165="snížená",N165,0)</f>
        <v>0</v>
      </c>
      <c r="BG165" s="143">
        <f>IF(U165="zákl. přenesená",N165,0)</f>
        <v>0</v>
      </c>
      <c r="BH165" s="143">
        <f>IF(U165="sníž. přenesená",N165,0)</f>
        <v>0</v>
      </c>
      <c r="BI165" s="143">
        <f>IF(U165="nulová",N165,0)</f>
        <v>0</v>
      </c>
      <c r="BJ165" s="23" t="s">
        <v>38</v>
      </c>
      <c r="BK165" s="143">
        <f>ROUND(L165*K165,1)</f>
        <v>0</v>
      </c>
      <c r="BL165" s="23" t="s">
        <v>174</v>
      </c>
      <c r="BM165" s="23" t="s">
        <v>907</v>
      </c>
    </row>
    <row r="166" s="1" customFormat="1" ht="38.25" customHeight="1">
      <c r="B166" s="47"/>
      <c r="C166" s="220" t="s">
        <v>286</v>
      </c>
      <c r="D166" s="220" t="s">
        <v>170</v>
      </c>
      <c r="E166" s="221" t="s">
        <v>908</v>
      </c>
      <c r="F166" s="222" t="s">
        <v>909</v>
      </c>
      <c r="G166" s="222"/>
      <c r="H166" s="222"/>
      <c r="I166" s="222"/>
      <c r="J166" s="223" t="s">
        <v>910</v>
      </c>
      <c r="K166" s="224">
        <v>1</v>
      </c>
      <c r="L166" s="225">
        <v>0</v>
      </c>
      <c r="M166" s="226"/>
      <c r="N166" s="227">
        <f>ROUND(L166*K166,1)</f>
        <v>0</v>
      </c>
      <c r="O166" s="227"/>
      <c r="P166" s="227"/>
      <c r="Q166" s="227"/>
      <c r="R166" s="49"/>
      <c r="T166" s="228" t="s">
        <v>22</v>
      </c>
      <c r="U166" s="57" t="s">
        <v>45</v>
      </c>
      <c r="V166" s="48"/>
      <c r="W166" s="229">
        <f>V166*K166</f>
        <v>0</v>
      </c>
      <c r="X166" s="229">
        <v>8.3898779999999995</v>
      </c>
      <c r="Y166" s="229">
        <f>X166*K166</f>
        <v>8.3898779999999995</v>
      </c>
      <c r="Z166" s="229">
        <v>0</v>
      </c>
      <c r="AA166" s="230">
        <f>Z166*K166</f>
        <v>0</v>
      </c>
      <c r="AR166" s="23" t="s">
        <v>174</v>
      </c>
      <c r="AT166" s="23" t="s">
        <v>170</v>
      </c>
      <c r="AU166" s="23" t="s">
        <v>118</v>
      </c>
      <c r="AY166" s="23" t="s">
        <v>169</v>
      </c>
      <c r="BE166" s="143">
        <f>IF(U166="základní",N166,0)</f>
        <v>0</v>
      </c>
      <c r="BF166" s="143">
        <f>IF(U166="snížená",N166,0)</f>
        <v>0</v>
      </c>
      <c r="BG166" s="143">
        <f>IF(U166="zákl. přenesená",N166,0)</f>
        <v>0</v>
      </c>
      <c r="BH166" s="143">
        <f>IF(U166="sníž. přenesená",N166,0)</f>
        <v>0</v>
      </c>
      <c r="BI166" s="143">
        <f>IF(U166="nulová",N166,0)</f>
        <v>0</v>
      </c>
      <c r="BJ166" s="23" t="s">
        <v>38</v>
      </c>
      <c r="BK166" s="143">
        <f>ROUND(L166*K166,1)</f>
        <v>0</v>
      </c>
      <c r="BL166" s="23" t="s">
        <v>174</v>
      </c>
      <c r="BM166" s="23" t="s">
        <v>911</v>
      </c>
    </row>
    <row r="167" s="9" customFormat="1" ht="29.88" customHeight="1">
      <c r="B167" s="206"/>
      <c r="C167" s="207"/>
      <c r="D167" s="217" t="s">
        <v>839</v>
      </c>
      <c r="E167" s="217"/>
      <c r="F167" s="217"/>
      <c r="G167" s="217"/>
      <c r="H167" s="217"/>
      <c r="I167" s="217"/>
      <c r="J167" s="217"/>
      <c r="K167" s="217"/>
      <c r="L167" s="217"/>
      <c r="M167" s="217"/>
      <c r="N167" s="269">
        <f>BK167</f>
        <v>0</v>
      </c>
      <c r="O167" s="270"/>
      <c r="P167" s="270"/>
      <c r="Q167" s="270"/>
      <c r="R167" s="210"/>
      <c r="T167" s="211"/>
      <c r="U167" s="207"/>
      <c r="V167" s="207"/>
      <c r="W167" s="212">
        <f>W168</f>
        <v>0</v>
      </c>
      <c r="X167" s="207"/>
      <c r="Y167" s="212">
        <f>Y168</f>
        <v>0</v>
      </c>
      <c r="Z167" s="207"/>
      <c r="AA167" s="213">
        <f>AA168</f>
        <v>0</v>
      </c>
      <c r="AR167" s="214" t="s">
        <v>38</v>
      </c>
      <c r="AT167" s="215" t="s">
        <v>79</v>
      </c>
      <c r="AU167" s="215" t="s">
        <v>38</v>
      </c>
      <c r="AY167" s="214" t="s">
        <v>169</v>
      </c>
      <c r="BK167" s="216">
        <f>BK168</f>
        <v>0</v>
      </c>
    </row>
    <row r="168" s="1" customFormat="1" ht="25.5" customHeight="1">
      <c r="B168" s="47"/>
      <c r="C168" s="220" t="s">
        <v>10</v>
      </c>
      <c r="D168" s="220" t="s">
        <v>170</v>
      </c>
      <c r="E168" s="221" t="s">
        <v>912</v>
      </c>
      <c r="F168" s="222" t="s">
        <v>913</v>
      </c>
      <c r="G168" s="222"/>
      <c r="H168" s="222"/>
      <c r="I168" s="222"/>
      <c r="J168" s="223" t="s">
        <v>205</v>
      </c>
      <c r="K168" s="224">
        <v>190.04300000000001</v>
      </c>
      <c r="L168" s="225">
        <v>0</v>
      </c>
      <c r="M168" s="226"/>
      <c r="N168" s="227">
        <f>ROUND(L168*K168,1)</f>
        <v>0</v>
      </c>
      <c r="O168" s="227"/>
      <c r="P168" s="227"/>
      <c r="Q168" s="227"/>
      <c r="R168" s="49"/>
      <c r="T168" s="228" t="s">
        <v>22</v>
      </c>
      <c r="U168" s="57" t="s">
        <v>45</v>
      </c>
      <c r="V168" s="48"/>
      <c r="W168" s="229">
        <f>V168*K168</f>
        <v>0</v>
      </c>
      <c r="X168" s="229">
        <v>0</v>
      </c>
      <c r="Y168" s="229">
        <f>X168*K168</f>
        <v>0</v>
      </c>
      <c r="Z168" s="229">
        <v>0</v>
      </c>
      <c r="AA168" s="230">
        <f>Z168*K168</f>
        <v>0</v>
      </c>
      <c r="AR168" s="23" t="s">
        <v>174</v>
      </c>
      <c r="AT168" s="23" t="s">
        <v>170</v>
      </c>
      <c r="AU168" s="23" t="s">
        <v>118</v>
      </c>
      <c r="AY168" s="23" t="s">
        <v>169</v>
      </c>
      <c r="BE168" s="143">
        <f>IF(U168="základní",N168,0)</f>
        <v>0</v>
      </c>
      <c r="BF168" s="143">
        <f>IF(U168="snížená",N168,0)</f>
        <v>0</v>
      </c>
      <c r="BG168" s="143">
        <f>IF(U168="zákl. přenesená",N168,0)</f>
        <v>0</v>
      </c>
      <c r="BH168" s="143">
        <f>IF(U168="sníž. přenesená",N168,0)</f>
        <v>0</v>
      </c>
      <c r="BI168" s="143">
        <f>IF(U168="nulová",N168,0)</f>
        <v>0</v>
      </c>
      <c r="BJ168" s="23" t="s">
        <v>38</v>
      </c>
      <c r="BK168" s="143">
        <f>ROUND(L168*K168,1)</f>
        <v>0</v>
      </c>
      <c r="BL168" s="23" t="s">
        <v>174</v>
      </c>
      <c r="BM168" s="23" t="s">
        <v>914</v>
      </c>
    </row>
    <row r="169" s="9" customFormat="1" ht="37.44" customHeight="1">
      <c r="B169" s="206"/>
      <c r="C169" s="207"/>
      <c r="D169" s="208" t="s">
        <v>138</v>
      </c>
      <c r="E169" s="208"/>
      <c r="F169" s="208"/>
      <c r="G169" s="208"/>
      <c r="H169" s="208"/>
      <c r="I169" s="208"/>
      <c r="J169" s="208"/>
      <c r="K169" s="208"/>
      <c r="L169" s="208"/>
      <c r="M169" s="208"/>
      <c r="N169" s="271">
        <f>BK169</f>
        <v>0</v>
      </c>
      <c r="O169" s="272"/>
      <c r="P169" s="272"/>
      <c r="Q169" s="272"/>
      <c r="R169" s="210"/>
      <c r="T169" s="211"/>
      <c r="U169" s="207"/>
      <c r="V169" s="207"/>
      <c r="W169" s="212">
        <f>W170</f>
        <v>0</v>
      </c>
      <c r="X169" s="207"/>
      <c r="Y169" s="212">
        <f>Y170</f>
        <v>0.010500000000000001</v>
      </c>
      <c r="Z169" s="207"/>
      <c r="AA169" s="213">
        <f>AA170</f>
        <v>0</v>
      </c>
      <c r="AR169" s="214" t="s">
        <v>118</v>
      </c>
      <c r="AT169" s="215" t="s">
        <v>79</v>
      </c>
      <c r="AU169" s="215" t="s">
        <v>80</v>
      </c>
      <c r="AY169" s="214" t="s">
        <v>169</v>
      </c>
      <c r="BK169" s="216">
        <f>BK170</f>
        <v>0</v>
      </c>
    </row>
    <row r="170" s="9" customFormat="1" ht="19.92" customHeight="1">
      <c r="B170" s="206"/>
      <c r="C170" s="207"/>
      <c r="D170" s="217" t="s">
        <v>840</v>
      </c>
      <c r="E170" s="217"/>
      <c r="F170" s="217"/>
      <c r="G170" s="217"/>
      <c r="H170" s="217"/>
      <c r="I170" s="217"/>
      <c r="J170" s="217"/>
      <c r="K170" s="217"/>
      <c r="L170" s="217"/>
      <c r="M170" s="217"/>
      <c r="N170" s="218">
        <f>BK170</f>
        <v>0</v>
      </c>
      <c r="O170" s="219"/>
      <c r="P170" s="219"/>
      <c r="Q170" s="219"/>
      <c r="R170" s="210"/>
      <c r="T170" s="211"/>
      <c r="U170" s="207"/>
      <c r="V170" s="207"/>
      <c r="W170" s="212">
        <f>W171</f>
        <v>0</v>
      </c>
      <c r="X170" s="207"/>
      <c r="Y170" s="212">
        <f>Y171</f>
        <v>0.010500000000000001</v>
      </c>
      <c r="Z170" s="207"/>
      <c r="AA170" s="213">
        <f>AA171</f>
        <v>0</v>
      </c>
      <c r="AR170" s="214" t="s">
        <v>118</v>
      </c>
      <c r="AT170" s="215" t="s">
        <v>79</v>
      </c>
      <c r="AU170" s="215" t="s">
        <v>38</v>
      </c>
      <c r="AY170" s="214" t="s">
        <v>169</v>
      </c>
      <c r="BK170" s="216">
        <f>BK171</f>
        <v>0</v>
      </c>
    </row>
    <row r="171" s="1" customFormat="1" ht="38.25" customHeight="1">
      <c r="B171" s="47"/>
      <c r="C171" s="220" t="s">
        <v>295</v>
      </c>
      <c r="D171" s="220" t="s">
        <v>170</v>
      </c>
      <c r="E171" s="221" t="s">
        <v>915</v>
      </c>
      <c r="F171" s="222" t="s">
        <v>916</v>
      </c>
      <c r="G171" s="222"/>
      <c r="H171" s="222"/>
      <c r="I171" s="222"/>
      <c r="J171" s="223" t="s">
        <v>464</v>
      </c>
      <c r="K171" s="224">
        <v>7</v>
      </c>
      <c r="L171" s="225">
        <v>0</v>
      </c>
      <c r="M171" s="226"/>
      <c r="N171" s="227">
        <f>ROUND(L171*K171,1)</f>
        <v>0</v>
      </c>
      <c r="O171" s="227"/>
      <c r="P171" s="227"/>
      <c r="Q171" s="227"/>
      <c r="R171" s="49"/>
      <c r="T171" s="228" t="s">
        <v>22</v>
      </c>
      <c r="U171" s="57" t="s">
        <v>45</v>
      </c>
      <c r="V171" s="48"/>
      <c r="W171" s="229">
        <f>V171*K171</f>
        <v>0</v>
      </c>
      <c r="X171" s="229">
        <v>0.0015</v>
      </c>
      <c r="Y171" s="229">
        <f>X171*K171</f>
        <v>0.010500000000000001</v>
      </c>
      <c r="Z171" s="229">
        <v>0</v>
      </c>
      <c r="AA171" s="230">
        <f>Z171*K171</f>
        <v>0</v>
      </c>
      <c r="AR171" s="23" t="s">
        <v>262</v>
      </c>
      <c r="AT171" s="23" t="s">
        <v>170</v>
      </c>
      <c r="AU171" s="23" t="s">
        <v>118</v>
      </c>
      <c r="AY171" s="23" t="s">
        <v>169</v>
      </c>
      <c r="BE171" s="143">
        <f>IF(U171="základní",N171,0)</f>
        <v>0</v>
      </c>
      <c r="BF171" s="143">
        <f>IF(U171="snížená",N171,0)</f>
        <v>0</v>
      </c>
      <c r="BG171" s="143">
        <f>IF(U171="zákl. přenesená",N171,0)</f>
        <v>0</v>
      </c>
      <c r="BH171" s="143">
        <f>IF(U171="sníž. přenesená",N171,0)</f>
        <v>0</v>
      </c>
      <c r="BI171" s="143">
        <f>IF(U171="nulová",N171,0)</f>
        <v>0</v>
      </c>
      <c r="BJ171" s="23" t="s">
        <v>38</v>
      </c>
      <c r="BK171" s="143">
        <f>ROUND(L171*K171,1)</f>
        <v>0</v>
      </c>
      <c r="BL171" s="23" t="s">
        <v>262</v>
      </c>
      <c r="BM171" s="23" t="s">
        <v>917</v>
      </c>
    </row>
    <row r="172" s="1" customFormat="1" ht="49.92" customHeight="1">
      <c r="B172" s="47"/>
      <c r="C172" s="48"/>
      <c r="D172" s="208" t="s">
        <v>707</v>
      </c>
      <c r="E172" s="48"/>
      <c r="F172" s="48"/>
      <c r="G172" s="48"/>
      <c r="H172" s="48"/>
      <c r="I172" s="48"/>
      <c r="J172" s="48"/>
      <c r="K172" s="48"/>
      <c r="L172" s="48"/>
      <c r="M172" s="48"/>
      <c r="N172" s="271">
        <f>BK172</f>
        <v>0</v>
      </c>
      <c r="O172" s="272"/>
      <c r="P172" s="272"/>
      <c r="Q172" s="272"/>
      <c r="R172" s="49"/>
      <c r="T172" s="194"/>
      <c r="U172" s="73"/>
      <c r="V172" s="73"/>
      <c r="W172" s="73"/>
      <c r="X172" s="73"/>
      <c r="Y172" s="73"/>
      <c r="Z172" s="73"/>
      <c r="AA172" s="75"/>
      <c r="AT172" s="23" t="s">
        <v>79</v>
      </c>
      <c r="AU172" s="23" t="s">
        <v>80</v>
      </c>
      <c r="AY172" s="23" t="s">
        <v>708</v>
      </c>
      <c r="BK172" s="143">
        <v>0</v>
      </c>
    </row>
    <row r="173" s="1" customFormat="1" ht="6.96" customHeight="1">
      <c r="B173" s="76"/>
      <c r="C173" s="77"/>
      <c r="D173" s="77"/>
      <c r="E173" s="77"/>
      <c r="F173" s="77"/>
      <c r="G173" s="77"/>
      <c r="H173" s="77"/>
      <c r="I173" s="77"/>
      <c r="J173" s="77"/>
      <c r="K173" s="77"/>
      <c r="L173" s="77"/>
      <c r="M173" s="77"/>
      <c r="N173" s="77"/>
      <c r="O173" s="77"/>
      <c r="P173" s="77"/>
      <c r="Q173" s="77"/>
      <c r="R173" s="78"/>
    </row>
  </sheetData>
  <sheetProtection sheet="1" formatColumns="0" formatRows="0" objects="1" scenarios="1" spinCount="10" saltValue="Jv75fOFAgsoze/dCzQHUQRG4ObMtNJxStucYgiUZiiAXKn5wsKqnGV/TM71y5XVvy0T4WBL/1nUGMWbQVmKXRQ==" hashValue="N3P2qafbu+w6GMOMIZ/7ut3f81igwMM28n8Smwv7WG6e0qbXjjrwExJO24+f8xhWcTbBBA8XbNBpsuXrK3TcwQ==" algorithmName="SHA-512" password="CC35"/>
  <mergeCells count="164"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2:Q92"/>
    <mergeCell ref="N93:Q93"/>
    <mergeCell ref="N94:Q94"/>
    <mergeCell ref="N95:Q95"/>
    <mergeCell ref="N96:Q96"/>
    <mergeCell ref="N98:Q98"/>
    <mergeCell ref="D99:H99"/>
    <mergeCell ref="N99:Q99"/>
    <mergeCell ref="D100:H100"/>
    <mergeCell ref="N100:Q100"/>
    <mergeCell ref="D101:H101"/>
    <mergeCell ref="N101:Q101"/>
    <mergeCell ref="D102:H102"/>
    <mergeCell ref="N102:Q102"/>
    <mergeCell ref="D103:H103"/>
    <mergeCell ref="N103:Q103"/>
    <mergeCell ref="N104:Q104"/>
    <mergeCell ref="L106:Q106"/>
    <mergeCell ref="C112:Q112"/>
    <mergeCell ref="F114:P114"/>
    <mergeCell ref="F115:P115"/>
    <mergeCell ref="M117:P117"/>
    <mergeCell ref="M119:Q119"/>
    <mergeCell ref="M120:Q120"/>
    <mergeCell ref="F122:I122"/>
    <mergeCell ref="L122:M122"/>
    <mergeCell ref="N122:Q122"/>
    <mergeCell ref="F126:I126"/>
    <mergeCell ref="L126:M126"/>
    <mergeCell ref="N126:Q126"/>
    <mergeCell ref="F127:I127"/>
    <mergeCell ref="F128:I128"/>
    <mergeCell ref="F129:I129"/>
    <mergeCell ref="L129:M129"/>
    <mergeCell ref="N129:Q129"/>
    <mergeCell ref="F130:I130"/>
    <mergeCell ref="L130:M130"/>
    <mergeCell ref="N130:Q130"/>
    <mergeCell ref="F131:I131"/>
    <mergeCell ref="F132:I132"/>
    <mergeCell ref="L132:M132"/>
    <mergeCell ref="N132:Q132"/>
    <mergeCell ref="F133:I133"/>
    <mergeCell ref="L133:M133"/>
    <mergeCell ref="N133:Q133"/>
    <mergeCell ref="F134:I134"/>
    <mergeCell ref="F135:I135"/>
    <mergeCell ref="L135:M135"/>
    <mergeCell ref="N135:Q135"/>
    <mergeCell ref="F136:I136"/>
    <mergeCell ref="L136:M136"/>
    <mergeCell ref="N136:Q136"/>
    <mergeCell ref="F137:I137"/>
    <mergeCell ref="F138:I138"/>
    <mergeCell ref="L138:M138"/>
    <mergeCell ref="N138:Q138"/>
    <mergeCell ref="F139:I139"/>
    <mergeCell ref="F140:I140"/>
    <mergeCell ref="F141:I141"/>
    <mergeCell ref="F142:I142"/>
    <mergeCell ref="F143:I143"/>
    <mergeCell ref="F144:I144"/>
    <mergeCell ref="L144:M144"/>
    <mergeCell ref="N144:Q144"/>
    <mergeCell ref="F145:I145"/>
    <mergeCell ref="F147:I147"/>
    <mergeCell ref="L147:M147"/>
    <mergeCell ref="N147:Q147"/>
    <mergeCell ref="F148:I148"/>
    <mergeCell ref="F149:I149"/>
    <mergeCell ref="F150:I150"/>
    <mergeCell ref="L150:M150"/>
    <mergeCell ref="N150:Q150"/>
    <mergeCell ref="F151:I151"/>
    <mergeCell ref="F153:I153"/>
    <mergeCell ref="L153:M153"/>
    <mergeCell ref="N153:Q153"/>
    <mergeCell ref="F154:I154"/>
    <mergeCell ref="F156:I156"/>
    <mergeCell ref="L156:M156"/>
    <mergeCell ref="N156:Q156"/>
    <mergeCell ref="F157:I157"/>
    <mergeCell ref="F158:I158"/>
    <mergeCell ref="L158:M158"/>
    <mergeCell ref="N158:Q158"/>
    <mergeCell ref="F159:I159"/>
    <mergeCell ref="F160:I160"/>
    <mergeCell ref="L160:M160"/>
    <mergeCell ref="N160:Q160"/>
    <mergeCell ref="F161:I161"/>
    <mergeCell ref="F162:I162"/>
    <mergeCell ref="L162:M162"/>
    <mergeCell ref="N162:Q162"/>
    <mergeCell ref="F163:I163"/>
    <mergeCell ref="L163:M163"/>
    <mergeCell ref="N163:Q163"/>
    <mergeCell ref="F164:I164"/>
    <mergeCell ref="L164:M164"/>
    <mergeCell ref="N164:Q164"/>
    <mergeCell ref="F165:I165"/>
    <mergeCell ref="L165:M165"/>
    <mergeCell ref="N165:Q165"/>
    <mergeCell ref="F166:I166"/>
    <mergeCell ref="L166:M166"/>
    <mergeCell ref="N166:Q166"/>
    <mergeCell ref="F168:I168"/>
    <mergeCell ref="L168:M168"/>
    <mergeCell ref="N168:Q168"/>
    <mergeCell ref="F171:I171"/>
    <mergeCell ref="L171:M171"/>
    <mergeCell ref="N171:Q171"/>
    <mergeCell ref="N123:Q123"/>
    <mergeCell ref="N124:Q124"/>
    <mergeCell ref="N125:Q125"/>
    <mergeCell ref="N146:Q146"/>
    <mergeCell ref="N152:Q152"/>
    <mergeCell ref="N155:Q155"/>
    <mergeCell ref="N167:Q167"/>
    <mergeCell ref="N169:Q169"/>
    <mergeCell ref="N170:Q170"/>
    <mergeCell ref="N172:Q172"/>
    <mergeCell ref="H1:K1"/>
    <mergeCell ref="S2:AC2"/>
  </mergeCells>
  <hyperlinks>
    <hyperlink ref="F1:G1" location="C2" display="1) Krycí list rozpočtu"/>
    <hyperlink ref="H1:K1" location="C86" display="2) Rekapitulace rozpočtu"/>
    <hyperlink ref="L1" location="C122" display="3) Rozpočet"/>
    <hyperlink ref="S1:T1" location="'Rekapitulace stavby'!C2" display="Rekapitulace stavby"/>
  </hyperlinks>
  <pageMargins left="0.5833333" right="0.5833333" top="0.5" bottom="0.4666667" header="0" footer="0"/>
  <pageSetup paperSize="9" blackAndWhite="1" fitToHeight="100"/>
  <headerFooter>
    <oddFooter>&amp;CStrana &amp;P z &amp;N</oddFooter>
  </headerFooter>
  <drawing r:id="rId1"/>
</worksheet>
</file>

<file path=xl/worksheets/sheet5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>
      <pane activePane="bottomLeft" state="frozen" topLeftCell="A2" ySplit="1"/>
    </sheetView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11.17" customWidth="1"/>
    <col min="7" max="7" width="11.17" customWidth="1"/>
    <col min="8" max="8" width="12.5" customWidth="1"/>
    <col min="9" max="9" width="7" customWidth="1"/>
    <col min="10" max="10" width="5.17" customWidth="1"/>
    <col min="11" max="11" width="11.5" customWidth="1"/>
    <col min="12" max="12" width="12" customWidth="1"/>
    <col min="13" max="13" width="6" customWidth="1"/>
    <col min="14" max="14" width="6" customWidth="1"/>
    <col min="15" max="15" width="2" customWidth="1"/>
    <col min="16" max="16" width="12.5" customWidth="1"/>
    <col min="17" max="17" width="4.17" customWidth="1"/>
    <col min="18" max="18" width="1.67" customWidth="1"/>
    <col min="19" max="19" width="8.17" customWidth="1"/>
    <col min="20" max="20" width="29.67" hidden="1" customWidth="1"/>
    <col min="21" max="21" width="16.33" hidden="1" customWidth="1"/>
    <col min="22" max="22" width="12.33" hidden="1" customWidth="1"/>
    <col min="23" max="23" width="16.33" hidden="1" customWidth="1"/>
    <col min="24" max="24" width="12.17" hidden="1" customWidth="1"/>
    <col min="25" max="25" width="15" hidden="1" customWidth="1"/>
    <col min="26" max="26" width="11" hidden="1" customWidth="1"/>
    <col min="27" max="27" width="15" hidden="1" customWidth="1"/>
    <col min="28" max="28" width="16.33" hidden="1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1" ht="21.84" customHeight="1">
      <c r="A1" s="154"/>
      <c r="B1" s="14"/>
      <c r="C1" s="14"/>
      <c r="D1" s="15" t="s">
        <v>1</v>
      </c>
      <c r="E1" s="14"/>
      <c r="F1" s="16" t="s">
        <v>113</v>
      </c>
      <c r="G1" s="16"/>
      <c r="H1" s="155" t="s">
        <v>114</v>
      </c>
      <c r="I1" s="155"/>
      <c r="J1" s="155"/>
      <c r="K1" s="155"/>
      <c r="L1" s="16" t="s">
        <v>115</v>
      </c>
      <c r="M1" s="14"/>
      <c r="N1" s="14"/>
      <c r="O1" s="15" t="s">
        <v>116</v>
      </c>
      <c r="P1" s="14"/>
      <c r="Q1" s="14"/>
      <c r="R1" s="14"/>
      <c r="S1" s="16" t="s">
        <v>117</v>
      </c>
      <c r="T1" s="16"/>
      <c r="U1" s="154"/>
      <c r="V1" s="154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</row>
    <row r="2" ht="36.96" customHeight="1">
      <c r="C2" s="20" t="s">
        <v>7</v>
      </c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S2" s="22" t="s">
        <v>8</v>
      </c>
      <c r="AT2" s="23" t="s">
        <v>97</v>
      </c>
    </row>
    <row r="3" ht="6.96" customHeight="1">
      <c r="B3" s="24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6"/>
      <c r="AT3" s="23" t="s">
        <v>118</v>
      </c>
    </row>
    <row r="4" ht="36.96" customHeight="1">
      <c r="B4" s="27"/>
      <c r="C4" s="28" t="s">
        <v>119</v>
      </c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30"/>
      <c r="T4" s="21" t="s">
        <v>13</v>
      </c>
      <c r="AT4" s="23" t="s">
        <v>6</v>
      </c>
    </row>
    <row r="5" ht="6.96" customHeight="1">
      <c r="B5" s="27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0"/>
    </row>
    <row r="6" ht="25.44" customHeight="1">
      <c r="B6" s="27"/>
      <c r="C6" s="32"/>
      <c r="D6" s="39" t="s">
        <v>19</v>
      </c>
      <c r="E6" s="32"/>
      <c r="F6" s="156" t="str">
        <f>'Rekapitulace stavby'!K6</f>
        <v>Rekonstrukce skladu cibule, k.ú. Bartošovice, p.č. 2348/1 a 2349/1</v>
      </c>
      <c r="G6" s="39"/>
      <c r="H6" s="39"/>
      <c r="I6" s="39"/>
      <c r="J6" s="39"/>
      <c r="K6" s="39"/>
      <c r="L6" s="39"/>
      <c r="M6" s="39"/>
      <c r="N6" s="39"/>
      <c r="O6" s="39"/>
      <c r="P6" s="39"/>
      <c r="Q6" s="32"/>
      <c r="R6" s="30"/>
    </row>
    <row r="7" s="1" customFormat="1" ht="32.88" customHeight="1">
      <c r="B7" s="47"/>
      <c r="C7" s="48"/>
      <c r="D7" s="36" t="s">
        <v>120</v>
      </c>
      <c r="E7" s="48"/>
      <c r="F7" s="37" t="s">
        <v>918</v>
      </c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9"/>
    </row>
    <row r="8" s="1" customFormat="1" ht="14.4" customHeight="1">
      <c r="B8" s="47"/>
      <c r="C8" s="48"/>
      <c r="D8" s="39" t="s">
        <v>21</v>
      </c>
      <c r="E8" s="48"/>
      <c r="F8" s="34" t="s">
        <v>22</v>
      </c>
      <c r="G8" s="48"/>
      <c r="H8" s="48"/>
      <c r="I8" s="48"/>
      <c r="J8" s="48"/>
      <c r="K8" s="48"/>
      <c r="L8" s="48"/>
      <c r="M8" s="39" t="s">
        <v>23</v>
      </c>
      <c r="N8" s="48"/>
      <c r="O8" s="34" t="s">
        <v>22</v>
      </c>
      <c r="P8" s="48"/>
      <c r="Q8" s="48"/>
      <c r="R8" s="49"/>
    </row>
    <row r="9" s="1" customFormat="1" ht="14.4" customHeight="1">
      <c r="B9" s="47"/>
      <c r="C9" s="48"/>
      <c r="D9" s="39" t="s">
        <v>24</v>
      </c>
      <c r="E9" s="48"/>
      <c r="F9" s="34" t="s">
        <v>25</v>
      </c>
      <c r="G9" s="48"/>
      <c r="H9" s="48"/>
      <c r="I9" s="48"/>
      <c r="J9" s="48"/>
      <c r="K9" s="48"/>
      <c r="L9" s="48"/>
      <c r="M9" s="39" t="s">
        <v>26</v>
      </c>
      <c r="N9" s="48"/>
      <c r="O9" s="157" t="str">
        <f>'Rekapitulace stavby'!AN8</f>
        <v>17. 5. 2018</v>
      </c>
      <c r="P9" s="91"/>
      <c r="Q9" s="48"/>
      <c r="R9" s="49"/>
    </row>
    <row r="10" s="1" customFormat="1" ht="10.8" customHeight="1">
      <c r="B10" s="47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9"/>
    </row>
    <row r="11" s="1" customFormat="1" ht="14.4" customHeight="1">
      <c r="B11" s="47"/>
      <c r="C11" s="48"/>
      <c r="D11" s="39" t="s">
        <v>28</v>
      </c>
      <c r="E11" s="48"/>
      <c r="F11" s="48"/>
      <c r="G11" s="48"/>
      <c r="H11" s="48"/>
      <c r="I11" s="48"/>
      <c r="J11" s="48"/>
      <c r="K11" s="48"/>
      <c r="L11" s="48"/>
      <c r="M11" s="39" t="s">
        <v>29</v>
      </c>
      <c r="N11" s="48"/>
      <c r="O11" s="34" t="s">
        <v>22</v>
      </c>
      <c r="P11" s="34"/>
      <c r="Q11" s="48"/>
      <c r="R11" s="49"/>
    </row>
    <row r="12" s="1" customFormat="1" ht="18" customHeight="1">
      <c r="B12" s="47"/>
      <c r="C12" s="48"/>
      <c r="D12" s="48"/>
      <c r="E12" s="34" t="s">
        <v>30</v>
      </c>
      <c r="F12" s="48"/>
      <c r="G12" s="48"/>
      <c r="H12" s="48"/>
      <c r="I12" s="48"/>
      <c r="J12" s="48"/>
      <c r="K12" s="48"/>
      <c r="L12" s="48"/>
      <c r="M12" s="39" t="s">
        <v>31</v>
      </c>
      <c r="N12" s="48"/>
      <c r="O12" s="34" t="s">
        <v>22</v>
      </c>
      <c r="P12" s="34"/>
      <c r="Q12" s="48"/>
      <c r="R12" s="49"/>
    </row>
    <row r="13" s="1" customFormat="1" ht="6.96" customHeight="1">
      <c r="B13" s="47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9"/>
    </row>
    <row r="14" s="1" customFormat="1" ht="14.4" customHeight="1">
      <c r="B14" s="47"/>
      <c r="C14" s="48"/>
      <c r="D14" s="39" t="s">
        <v>32</v>
      </c>
      <c r="E14" s="48"/>
      <c r="F14" s="48"/>
      <c r="G14" s="48"/>
      <c r="H14" s="48"/>
      <c r="I14" s="48"/>
      <c r="J14" s="48"/>
      <c r="K14" s="48"/>
      <c r="L14" s="48"/>
      <c r="M14" s="39" t="s">
        <v>29</v>
      </c>
      <c r="N14" s="48"/>
      <c r="O14" s="40" t="str">
        <f>IF('Rekapitulace stavby'!AN13="","",'Rekapitulace stavby'!AN13)</f>
        <v>Vyplň údaj</v>
      </c>
      <c r="P14" s="34"/>
      <c r="Q14" s="48"/>
      <c r="R14" s="49"/>
    </row>
    <row r="15" s="1" customFormat="1" ht="18" customHeight="1">
      <c r="B15" s="47"/>
      <c r="C15" s="48"/>
      <c r="D15" s="48"/>
      <c r="E15" s="40" t="str">
        <f>IF('Rekapitulace stavby'!E14="","",'Rekapitulace stavby'!E14)</f>
        <v>Vyplň údaj</v>
      </c>
      <c r="F15" s="158"/>
      <c r="G15" s="158"/>
      <c r="H15" s="158"/>
      <c r="I15" s="158"/>
      <c r="J15" s="158"/>
      <c r="K15" s="158"/>
      <c r="L15" s="158"/>
      <c r="M15" s="39" t="s">
        <v>31</v>
      </c>
      <c r="N15" s="48"/>
      <c r="O15" s="40" t="str">
        <f>IF('Rekapitulace stavby'!AN14="","",'Rekapitulace stavby'!AN14)</f>
        <v>Vyplň údaj</v>
      </c>
      <c r="P15" s="34"/>
      <c r="Q15" s="48"/>
      <c r="R15" s="49"/>
    </row>
    <row r="16" s="1" customFormat="1" ht="6.96" customHeight="1">
      <c r="B16" s="47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9"/>
    </row>
    <row r="17" s="1" customFormat="1" ht="14.4" customHeight="1">
      <c r="B17" s="47"/>
      <c r="C17" s="48"/>
      <c r="D17" s="39" t="s">
        <v>34</v>
      </c>
      <c r="E17" s="48"/>
      <c r="F17" s="48"/>
      <c r="G17" s="48"/>
      <c r="H17" s="48"/>
      <c r="I17" s="48"/>
      <c r="J17" s="48"/>
      <c r="K17" s="48"/>
      <c r="L17" s="48"/>
      <c r="M17" s="39" t="s">
        <v>29</v>
      </c>
      <c r="N17" s="48"/>
      <c r="O17" s="34" t="s">
        <v>35</v>
      </c>
      <c r="P17" s="34"/>
      <c r="Q17" s="48"/>
      <c r="R17" s="49"/>
    </row>
    <row r="18" s="1" customFormat="1" ht="18" customHeight="1">
      <c r="B18" s="47"/>
      <c r="C18" s="48"/>
      <c r="D18" s="48"/>
      <c r="E18" s="34" t="s">
        <v>36</v>
      </c>
      <c r="F18" s="48"/>
      <c r="G18" s="48"/>
      <c r="H18" s="48"/>
      <c r="I18" s="48"/>
      <c r="J18" s="48"/>
      <c r="K18" s="48"/>
      <c r="L18" s="48"/>
      <c r="M18" s="39" t="s">
        <v>31</v>
      </c>
      <c r="N18" s="48"/>
      <c r="O18" s="34" t="s">
        <v>22</v>
      </c>
      <c r="P18" s="34"/>
      <c r="Q18" s="48"/>
      <c r="R18" s="49"/>
    </row>
    <row r="19" s="1" customFormat="1" ht="6.96" customHeight="1">
      <c r="B19" s="47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9"/>
    </row>
    <row r="20" s="1" customFormat="1" ht="14.4" customHeight="1">
      <c r="B20" s="47"/>
      <c r="C20" s="48"/>
      <c r="D20" s="39" t="s">
        <v>39</v>
      </c>
      <c r="E20" s="48"/>
      <c r="F20" s="48"/>
      <c r="G20" s="48"/>
      <c r="H20" s="48"/>
      <c r="I20" s="48"/>
      <c r="J20" s="48"/>
      <c r="K20" s="48"/>
      <c r="L20" s="48"/>
      <c r="M20" s="39" t="s">
        <v>29</v>
      </c>
      <c r="N20" s="48"/>
      <c r="O20" s="34" t="str">
        <f>IF('Rekapitulace stavby'!AN19="","",'Rekapitulace stavby'!AN19)</f>
        <v/>
      </c>
      <c r="P20" s="34"/>
      <c r="Q20" s="48"/>
      <c r="R20" s="49"/>
    </row>
    <row r="21" s="1" customFormat="1" ht="18" customHeight="1">
      <c r="B21" s="47"/>
      <c r="C21" s="48"/>
      <c r="D21" s="48"/>
      <c r="E21" s="34" t="str">
        <f>IF('Rekapitulace stavby'!E20="","",'Rekapitulace stavby'!E20)</f>
        <v xml:space="preserve"> </v>
      </c>
      <c r="F21" s="48"/>
      <c r="G21" s="48"/>
      <c r="H21" s="48"/>
      <c r="I21" s="48"/>
      <c r="J21" s="48"/>
      <c r="K21" s="48"/>
      <c r="L21" s="48"/>
      <c r="M21" s="39" t="s">
        <v>31</v>
      </c>
      <c r="N21" s="48"/>
      <c r="O21" s="34" t="str">
        <f>IF('Rekapitulace stavby'!AN20="","",'Rekapitulace stavby'!AN20)</f>
        <v/>
      </c>
      <c r="P21" s="34"/>
      <c r="Q21" s="48"/>
      <c r="R21" s="49"/>
    </row>
    <row r="22" s="1" customFormat="1" ht="6.96" customHeight="1">
      <c r="B22" s="47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9"/>
    </row>
    <row r="23" s="1" customFormat="1" ht="14.4" customHeight="1">
      <c r="B23" s="47"/>
      <c r="C23" s="48"/>
      <c r="D23" s="39" t="s">
        <v>40</v>
      </c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9"/>
    </row>
    <row r="24" s="1" customFormat="1" ht="16.5" customHeight="1">
      <c r="B24" s="47"/>
      <c r="C24" s="48"/>
      <c r="D24" s="48"/>
      <c r="E24" s="43" t="s">
        <v>22</v>
      </c>
      <c r="F24" s="43"/>
      <c r="G24" s="43"/>
      <c r="H24" s="43"/>
      <c r="I24" s="43"/>
      <c r="J24" s="43"/>
      <c r="K24" s="43"/>
      <c r="L24" s="43"/>
      <c r="M24" s="48"/>
      <c r="N24" s="48"/>
      <c r="O24" s="48"/>
      <c r="P24" s="48"/>
      <c r="Q24" s="48"/>
      <c r="R24" s="49"/>
    </row>
    <row r="25" s="1" customFormat="1" ht="6.96" customHeight="1">
      <c r="B25" s="47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9"/>
    </row>
    <row r="26" s="1" customFormat="1" ht="6.96" customHeight="1">
      <c r="B26" s="47"/>
      <c r="C26" s="4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48"/>
      <c r="R26" s="49"/>
    </row>
    <row r="27" s="1" customFormat="1" ht="14.4" customHeight="1">
      <c r="B27" s="47"/>
      <c r="C27" s="48"/>
      <c r="D27" s="159" t="s">
        <v>122</v>
      </c>
      <c r="E27" s="48"/>
      <c r="F27" s="48"/>
      <c r="G27" s="48"/>
      <c r="H27" s="48"/>
      <c r="I27" s="48"/>
      <c r="J27" s="48"/>
      <c r="K27" s="48"/>
      <c r="L27" s="48"/>
      <c r="M27" s="46">
        <f>N88</f>
        <v>0</v>
      </c>
      <c r="N27" s="46"/>
      <c r="O27" s="46"/>
      <c r="P27" s="46"/>
      <c r="Q27" s="48"/>
      <c r="R27" s="49"/>
    </row>
    <row r="28" s="1" customFormat="1" ht="14.4" customHeight="1">
      <c r="B28" s="47"/>
      <c r="C28" s="48"/>
      <c r="D28" s="45" t="s">
        <v>107</v>
      </c>
      <c r="E28" s="48"/>
      <c r="F28" s="48"/>
      <c r="G28" s="48"/>
      <c r="H28" s="48"/>
      <c r="I28" s="48"/>
      <c r="J28" s="48"/>
      <c r="K28" s="48"/>
      <c r="L28" s="48"/>
      <c r="M28" s="46">
        <f>N94</f>
        <v>0</v>
      </c>
      <c r="N28" s="46"/>
      <c r="O28" s="46"/>
      <c r="P28" s="46"/>
      <c r="Q28" s="48"/>
      <c r="R28" s="49"/>
    </row>
    <row r="29" s="1" customFormat="1" ht="6.96" customHeight="1">
      <c r="B29" s="47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9"/>
    </row>
    <row r="30" s="1" customFormat="1" ht="25.44" customHeight="1">
      <c r="B30" s="47"/>
      <c r="C30" s="48"/>
      <c r="D30" s="160" t="s">
        <v>43</v>
      </c>
      <c r="E30" s="48"/>
      <c r="F30" s="48"/>
      <c r="G30" s="48"/>
      <c r="H30" s="48"/>
      <c r="I30" s="48"/>
      <c r="J30" s="48"/>
      <c r="K30" s="48"/>
      <c r="L30" s="48"/>
      <c r="M30" s="161">
        <f>ROUND(M27+M28,0)</f>
        <v>0</v>
      </c>
      <c r="N30" s="48"/>
      <c r="O30" s="48"/>
      <c r="P30" s="48"/>
      <c r="Q30" s="48"/>
      <c r="R30" s="49"/>
    </row>
    <row r="31" s="1" customFormat="1" ht="6.96" customHeight="1">
      <c r="B31" s="47"/>
      <c r="C31" s="4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48"/>
      <c r="R31" s="49"/>
    </row>
    <row r="32" s="1" customFormat="1" ht="14.4" customHeight="1">
      <c r="B32" s="47"/>
      <c r="C32" s="48"/>
      <c r="D32" s="55" t="s">
        <v>44</v>
      </c>
      <c r="E32" s="55" t="s">
        <v>45</v>
      </c>
      <c r="F32" s="56">
        <v>0.20999999999999999</v>
      </c>
      <c r="G32" s="162" t="s">
        <v>46</v>
      </c>
      <c r="H32" s="163">
        <f>(SUM(BE94:BE101)+SUM(BE119:BE151))</f>
        <v>0</v>
      </c>
      <c r="I32" s="48"/>
      <c r="J32" s="48"/>
      <c r="K32" s="48"/>
      <c r="L32" s="48"/>
      <c r="M32" s="163">
        <f>ROUND((SUM(BE94:BE101)+SUM(BE119:BE151)), 0)*F32</f>
        <v>0</v>
      </c>
      <c r="N32" s="48"/>
      <c r="O32" s="48"/>
      <c r="P32" s="48"/>
      <c r="Q32" s="48"/>
      <c r="R32" s="49"/>
    </row>
    <row r="33" s="1" customFormat="1" ht="14.4" customHeight="1">
      <c r="B33" s="47"/>
      <c r="C33" s="48"/>
      <c r="D33" s="48"/>
      <c r="E33" s="55" t="s">
        <v>47</v>
      </c>
      <c r="F33" s="56">
        <v>0.14999999999999999</v>
      </c>
      <c r="G33" s="162" t="s">
        <v>46</v>
      </c>
      <c r="H33" s="163">
        <f>(SUM(BF94:BF101)+SUM(BF119:BF151))</f>
        <v>0</v>
      </c>
      <c r="I33" s="48"/>
      <c r="J33" s="48"/>
      <c r="K33" s="48"/>
      <c r="L33" s="48"/>
      <c r="M33" s="163">
        <f>ROUND((SUM(BF94:BF101)+SUM(BF119:BF151)), 0)*F33</f>
        <v>0</v>
      </c>
      <c r="N33" s="48"/>
      <c r="O33" s="48"/>
      <c r="P33" s="48"/>
      <c r="Q33" s="48"/>
      <c r="R33" s="49"/>
    </row>
    <row r="34" hidden="1" s="1" customFormat="1" ht="14.4" customHeight="1">
      <c r="B34" s="47"/>
      <c r="C34" s="48"/>
      <c r="D34" s="48"/>
      <c r="E34" s="55" t="s">
        <v>48</v>
      </c>
      <c r="F34" s="56">
        <v>0.20999999999999999</v>
      </c>
      <c r="G34" s="162" t="s">
        <v>46</v>
      </c>
      <c r="H34" s="163">
        <f>(SUM(BG94:BG101)+SUM(BG119:BG151))</f>
        <v>0</v>
      </c>
      <c r="I34" s="48"/>
      <c r="J34" s="48"/>
      <c r="K34" s="48"/>
      <c r="L34" s="48"/>
      <c r="M34" s="163">
        <v>0</v>
      </c>
      <c r="N34" s="48"/>
      <c r="O34" s="48"/>
      <c r="P34" s="48"/>
      <c r="Q34" s="48"/>
      <c r="R34" s="49"/>
    </row>
    <row r="35" hidden="1" s="1" customFormat="1" ht="14.4" customHeight="1">
      <c r="B35" s="47"/>
      <c r="C35" s="48"/>
      <c r="D35" s="48"/>
      <c r="E35" s="55" t="s">
        <v>49</v>
      </c>
      <c r="F35" s="56">
        <v>0.14999999999999999</v>
      </c>
      <c r="G35" s="162" t="s">
        <v>46</v>
      </c>
      <c r="H35" s="163">
        <f>(SUM(BH94:BH101)+SUM(BH119:BH151))</f>
        <v>0</v>
      </c>
      <c r="I35" s="48"/>
      <c r="J35" s="48"/>
      <c r="K35" s="48"/>
      <c r="L35" s="48"/>
      <c r="M35" s="163">
        <v>0</v>
      </c>
      <c r="N35" s="48"/>
      <c r="O35" s="48"/>
      <c r="P35" s="48"/>
      <c r="Q35" s="48"/>
      <c r="R35" s="49"/>
    </row>
    <row r="36" hidden="1" s="1" customFormat="1" ht="14.4" customHeight="1">
      <c r="B36" s="47"/>
      <c r="C36" s="48"/>
      <c r="D36" s="48"/>
      <c r="E36" s="55" t="s">
        <v>50</v>
      </c>
      <c r="F36" s="56">
        <v>0</v>
      </c>
      <c r="G36" s="162" t="s">
        <v>46</v>
      </c>
      <c r="H36" s="163">
        <f>(SUM(BI94:BI101)+SUM(BI119:BI151))</f>
        <v>0</v>
      </c>
      <c r="I36" s="48"/>
      <c r="J36" s="48"/>
      <c r="K36" s="48"/>
      <c r="L36" s="48"/>
      <c r="M36" s="163">
        <v>0</v>
      </c>
      <c r="N36" s="48"/>
      <c r="O36" s="48"/>
      <c r="P36" s="48"/>
      <c r="Q36" s="48"/>
      <c r="R36" s="49"/>
    </row>
    <row r="37" s="1" customFormat="1" ht="6.96" customHeight="1">
      <c r="B37" s="47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9"/>
    </row>
    <row r="38" s="1" customFormat="1" ht="25.44" customHeight="1">
      <c r="B38" s="47"/>
      <c r="C38" s="152"/>
      <c r="D38" s="164" t="s">
        <v>51</v>
      </c>
      <c r="E38" s="104"/>
      <c r="F38" s="104"/>
      <c r="G38" s="165" t="s">
        <v>52</v>
      </c>
      <c r="H38" s="166" t="s">
        <v>53</v>
      </c>
      <c r="I38" s="104"/>
      <c r="J38" s="104"/>
      <c r="K38" s="104"/>
      <c r="L38" s="167">
        <f>SUM(M30:M36)</f>
        <v>0</v>
      </c>
      <c r="M38" s="167"/>
      <c r="N38" s="167"/>
      <c r="O38" s="167"/>
      <c r="P38" s="168"/>
      <c r="Q38" s="152"/>
      <c r="R38" s="49"/>
    </row>
    <row r="39" s="1" customFormat="1" ht="14.4" customHeight="1">
      <c r="B39" s="47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9"/>
    </row>
    <row r="40" s="1" customFormat="1" ht="14.4" customHeight="1">
      <c r="B40" s="47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9"/>
    </row>
    <row r="41">
      <c r="B41" s="27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0"/>
    </row>
    <row r="42">
      <c r="B42" s="27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0"/>
    </row>
    <row r="43">
      <c r="B43" s="27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0"/>
    </row>
    <row r="44">
      <c r="B44" s="27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0"/>
    </row>
    <row r="45">
      <c r="B45" s="27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0"/>
    </row>
    <row r="46">
      <c r="B46" s="27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0"/>
    </row>
    <row r="47">
      <c r="B47" s="27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0"/>
    </row>
    <row r="48">
      <c r="B48" s="27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0"/>
    </row>
    <row r="49">
      <c r="B49" s="27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0"/>
    </row>
    <row r="50" s="1" customFormat="1">
      <c r="B50" s="47"/>
      <c r="C50" s="48"/>
      <c r="D50" s="67" t="s">
        <v>54</v>
      </c>
      <c r="E50" s="68"/>
      <c r="F50" s="68"/>
      <c r="G50" s="68"/>
      <c r="H50" s="69"/>
      <c r="I50" s="48"/>
      <c r="J50" s="67" t="s">
        <v>55</v>
      </c>
      <c r="K50" s="68"/>
      <c r="L50" s="68"/>
      <c r="M50" s="68"/>
      <c r="N50" s="68"/>
      <c r="O50" s="68"/>
      <c r="P50" s="69"/>
      <c r="Q50" s="48"/>
      <c r="R50" s="49"/>
    </row>
    <row r="51">
      <c r="B51" s="27"/>
      <c r="C51" s="32"/>
      <c r="D51" s="70"/>
      <c r="E51" s="32"/>
      <c r="F51" s="32"/>
      <c r="G51" s="32"/>
      <c r="H51" s="71"/>
      <c r="I51" s="32"/>
      <c r="J51" s="70"/>
      <c r="K51" s="32"/>
      <c r="L51" s="32"/>
      <c r="M51" s="32"/>
      <c r="N51" s="32"/>
      <c r="O51" s="32"/>
      <c r="P51" s="71"/>
      <c r="Q51" s="32"/>
      <c r="R51" s="30"/>
    </row>
    <row r="52">
      <c r="B52" s="27"/>
      <c r="C52" s="32"/>
      <c r="D52" s="70"/>
      <c r="E52" s="32"/>
      <c r="F52" s="32"/>
      <c r="G52" s="32"/>
      <c r="H52" s="71"/>
      <c r="I52" s="32"/>
      <c r="J52" s="70"/>
      <c r="K52" s="32"/>
      <c r="L52" s="32"/>
      <c r="M52" s="32"/>
      <c r="N52" s="32"/>
      <c r="O52" s="32"/>
      <c r="P52" s="71"/>
      <c r="Q52" s="32"/>
      <c r="R52" s="30"/>
    </row>
    <row r="53">
      <c r="B53" s="27"/>
      <c r="C53" s="32"/>
      <c r="D53" s="70"/>
      <c r="E53" s="32"/>
      <c r="F53" s="32"/>
      <c r="G53" s="32"/>
      <c r="H53" s="71"/>
      <c r="I53" s="32"/>
      <c r="J53" s="70"/>
      <c r="K53" s="32"/>
      <c r="L53" s="32"/>
      <c r="M53" s="32"/>
      <c r="N53" s="32"/>
      <c r="O53" s="32"/>
      <c r="P53" s="71"/>
      <c r="Q53" s="32"/>
      <c r="R53" s="30"/>
    </row>
    <row r="54">
      <c r="B54" s="27"/>
      <c r="C54" s="32"/>
      <c r="D54" s="70"/>
      <c r="E54" s="32"/>
      <c r="F54" s="32"/>
      <c r="G54" s="32"/>
      <c r="H54" s="71"/>
      <c r="I54" s="32"/>
      <c r="J54" s="70"/>
      <c r="K54" s="32"/>
      <c r="L54" s="32"/>
      <c r="M54" s="32"/>
      <c r="N54" s="32"/>
      <c r="O54" s="32"/>
      <c r="P54" s="71"/>
      <c r="Q54" s="32"/>
      <c r="R54" s="30"/>
    </row>
    <row r="55">
      <c r="B55" s="27"/>
      <c r="C55" s="32"/>
      <c r="D55" s="70"/>
      <c r="E55" s="32"/>
      <c r="F55" s="32"/>
      <c r="G55" s="32"/>
      <c r="H55" s="71"/>
      <c r="I55" s="32"/>
      <c r="J55" s="70"/>
      <c r="K55" s="32"/>
      <c r="L55" s="32"/>
      <c r="M55" s="32"/>
      <c r="N55" s="32"/>
      <c r="O55" s="32"/>
      <c r="P55" s="71"/>
      <c r="Q55" s="32"/>
      <c r="R55" s="30"/>
    </row>
    <row r="56">
      <c r="B56" s="27"/>
      <c r="C56" s="32"/>
      <c r="D56" s="70"/>
      <c r="E56" s="32"/>
      <c r="F56" s="32"/>
      <c r="G56" s="32"/>
      <c r="H56" s="71"/>
      <c r="I56" s="32"/>
      <c r="J56" s="70"/>
      <c r="K56" s="32"/>
      <c r="L56" s="32"/>
      <c r="M56" s="32"/>
      <c r="N56" s="32"/>
      <c r="O56" s="32"/>
      <c r="P56" s="71"/>
      <c r="Q56" s="32"/>
      <c r="R56" s="30"/>
    </row>
    <row r="57">
      <c r="B57" s="27"/>
      <c r="C57" s="32"/>
      <c r="D57" s="70"/>
      <c r="E57" s="32"/>
      <c r="F57" s="32"/>
      <c r="G57" s="32"/>
      <c r="H57" s="71"/>
      <c r="I57" s="32"/>
      <c r="J57" s="70"/>
      <c r="K57" s="32"/>
      <c r="L57" s="32"/>
      <c r="M57" s="32"/>
      <c r="N57" s="32"/>
      <c r="O57" s="32"/>
      <c r="P57" s="71"/>
      <c r="Q57" s="32"/>
      <c r="R57" s="30"/>
    </row>
    <row r="58">
      <c r="B58" s="27"/>
      <c r="C58" s="32"/>
      <c r="D58" s="70"/>
      <c r="E58" s="32"/>
      <c r="F58" s="32"/>
      <c r="G58" s="32"/>
      <c r="H58" s="71"/>
      <c r="I58" s="32"/>
      <c r="J58" s="70"/>
      <c r="K58" s="32"/>
      <c r="L58" s="32"/>
      <c r="M58" s="32"/>
      <c r="N58" s="32"/>
      <c r="O58" s="32"/>
      <c r="P58" s="71"/>
      <c r="Q58" s="32"/>
      <c r="R58" s="30"/>
    </row>
    <row r="59" s="1" customFormat="1">
      <c r="B59" s="47"/>
      <c r="C59" s="48"/>
      <c r="D59" s="72" t="s">
        <v>56</v>
      </c>
      <c r="E59" s="73"/>
      <c r="F59" s="73"/>
      <c r="G59" s="74" t="s">
        <v>57</v>
      </c>
      <c r="H59" s="75"/>
      <c r="I59" s="48"/>
      <c r="J59" s="72" t="s">
        <v>56</v>
      </c>
      <c r="K59" s="73"/>
      <c r="L59" s="73"/>
      <c r="M59" s="73"/>
      <c r="N59" s="74" t="s">
        <v>57</v>
      </c>
      <c r="O59" s="73"/>
      <c r="P59" s="75"/>
      <c r="Q59" s="48"/>
      <c r="R59" s="49"/>
    </row>
    <row r="60">
      <c r="B60" s="27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0"/>
    </row>
    <row r="61" s="1" customFormat="1">
      <c r="B61" s="47"/>
      <c r="C61" s="48"/>
      <c r="D61" s="67" t="s">
        <v>58</v>
      </c>
      <c r="E61" s="68"/>
      <c r="F61" s="68"/>
      <c r="G61" s="68"/>
      <c r="H61" s="69"/>
      <c r="I61" s="48"/>
      <c r="J61" s="67" t="s">
        <v>59</v>
      </c>
      <c r="K61" s="68"/>
      <c r="L61" s="68"/>
      <c r="M61" s="68"/>
      <c r="N61" s="68"/>
      <c r="O61" s="68"/>
      <c r="P61" s="69"/>
      <c r="Q61" s="48"/>
      <c r="R61" s="49"/>
    </row>
    <row r="62">
      <c r="B62" s="27"/>
      <c r="C62" s="32"/>
      <c r="D62" s="70"/>
      <c r="E62" s="32"/>
      <c r="F62" s="32"/>
      <c r="G62" s="32"/>
      <c r="H62" s="71"/>
      <c r="I62" s="32"/>
      <c r="J62" s="70"/>
      <c r="K62" s="32"/>
      <c r="L62" s="32"/>
      <c r="M62" s="32"/>
      <c r="N62" s="32"/>
      <c r="O62" s="32"/>
      <c r="P62" s="71"/>
      <c r="Q62" s="32"/>
      <c r="R62" s="30"/>
    </row>
    <row r="63">
      <c r="B63" s="27"/>
      <c r="C63" s="32"/>
      <c r="D63" s="70"/>
      <c r="E63" s="32"/>
      <c r="F63" s="32"/>
      <c r="G63" s="32"/>
      <c r="H63" s="71"/>
      <c r="I63" s="32"/>
      <c r="J63" s="70"/>
      <c r="K63" s="32"/>
      <c r="L63" s="32"/>
      <c r="M63" s="32"/>
      <c r="N63" s="32"/>
      <c r="O63" s="32"/>
      <c r="P63" s="71"/>
      <c r="Q63" s="32"/>
      <c r="R63" s="30"/>
    </row>
    <row r="64">
      <c r="B64" s="27"/>
      <c r="C64" s="32"/>
      <c r="D64" s="70"/>
      <c r="E64" s="32"/>
      <c r="F64" s="32"/>
      <c r="G64" s="32"/>
      <c r="H64" s="71"/>
      <c r="I64" s="32"/>
      <c r="J64" s="70"/>
      <c r="K64" s="32"/>
      <c r="L64" s="32"/>
      <c r="M64" s="32"/>
      <c r="N64" s="32"/>
      <c r="O64" s="32"/>
      <c r="P64" s="71"/>
      <c r="Q64" s="32"/>
      <c r="R64" s="30"/>
    </row>
    <row r="65">
      <c r="B65" s="27"/>
      <c r="C65" s="32"/>
      <c r="D65" s="70"/>
      <c r="E65" s="32"/>
      <c r="F65" s="32"/>
      <c r="G65" s="32"/>
      <c r="H65" s="71"/>
      <c r="I65" s="32"/>
      <c r="J65" s="70"/>
      <c r="K65" s="32"/>
      <c r="L65" s="32"/>
      <c r="M65" s="32"/>
      <c r="N65" s="32"/>
      <c r="O65" s="32"/>
      <c r="P65" s="71"/>
      <c r="Q65" s="32"/>
      <c r="R65" s="30"/>
    </row>
    <row r="66">
      <c r="B66" s="27"/>
      <c r="C66" s="32"/>
      <c r="D66" s="70"/>
      <c r="E66" s="32"/>
      <c r="F66" s="32"/>
      <c r="G66" s="32"/>
      <c r="H66" s="71"/>
      <c r="I66" s="32"/>
      <c r="J66" s="70"/>
      <c r="K66" s="32"/>
      <c r="L66" s="32"/>
      <c r="M66" s="32"/>
      <c r="N66" s="32"/>
      <c r="O66" s="32"/>
      <c r="P66" s="71"/>
      <c r="Q66" s="32"/>
      <c r="R66" s="30"/>
    </row>
    <row r="67">
      <c r="B67" s="27"/>
      <c r="C67" s="32"/>
      <c r="D67" s="70"/>
      <c r="E67" s="32"/>
      <c r="F67" s="32"/>
      <c r="G67" s="32"/>
      <c r="H67" s="71"/>
      <c r="I67" s="32"/>
      <c r="J67" s="70"/>
      <c r="K67" s="32"/>
      <c r="L67" s="32"/>
      <c r="M67" s="32"/>
      <c r="N67" s="32"/>
      <c r="O67" s="32"/>
      <c r="P67" s="71"/>
      <c r="Q67" s="32"/>
      <c r="R67" s="30"/>
    </row>
    <row r="68">
      <c r="B68" s="27"/>
      <c r="C68" s="32"/>
      <c r="D68" s="70"/>
      <c r="E68" s="32"/>
      <c r="F68" s="32"/>
      <c r="G68" s="32"/>
      <c r="H68" s="71"/>
      <c r="I68" s="32"/>
      <c r="J68" s="70"/>
      <c r="K68" s="32"/>
      <c r="L68" s="32"/>
      <c r="M68" s="32"/>
      <c r="N68" s="32"/>
      <c r="O68" s="32"/>
      <c r="P68" s="71"/>
      <c r="Q68" s="32"/>
      <c r="R68" s="30"/>
    </row>
    <row r="69">
      <c r="B69" s="27"/>
      <c r="C69" s="32"/>
      <c r="D69" s="70"/>
      <c r="E69" s="32"/>
      <c r="F69" s="32"/>
      <c r="G69" s="32"/>
      <c r="H69" s="71"/>
      <c r="I69" s="32"/>
      <c r="J69" s="70"/>
      <c r="K69" s="32"/>
      <c r="L69" s="32"/>
      <c r="M69" s="32"/>
      <c r="N69" s="32"/>
      <c r="O69" s="32"/>
      <c r="P69" s="71"/>
      <c r="Q69" s="32"/>
      <c r="R69" s="30"/>
    </row>
    <row r="70" s="1" customFormat="1">
      <c r="B70" s="47"/>
      <c r="C70" s="48"/>
      <c r="D70" s="72" t="s">
        <v>56</v>
      </c>
      <c r="E70" s="73"/>
      <c r="F70" s="73"/>
      <c r="G70" s="74" t="s">
        <v>57</v>
      </c>
      <c r="H70" s="75"/>
      <c r="I70" s="48"/>
      <c r="J70" s="72" t="s">
        <v>56</v>
      </c>
      <c r="K70" s="73"/>
      <c r="L70" s="73"/>
      <c r="M70" s="73"/>
      <c r="N70" s="74" t="s">
        <v>57</v>
      </c>
      <c r="O70" s="73"/>
      <c r="P70" s="75"/>
      <c r="Q70" s="48"/>
      <c r="R70" s="49"/>
    </row>
    <row r="71" s="1" customFormat="1" ht="14.4" customHeight="1">
      <c r="B71" s="76"/>
      <c r="C71" s="77"/>
      <c r="D71" s="77"/>
      <c r="E71" s="77"/>
      <c r="F71" s="77"/>
      <c r="G71" s="77"/>
      <c r="H71" s="77"/>
      <c r="I71" s="77"/>
      <c r="J71" s="77"/>
      <c r="K71" s="77"/>
      <c r="L71" s="77"/>
      <c r="M71" s="77"/>
      <c r="N71" s="77"/>
      <c r="O71" s="77"/>
      <c r="P71" s="77"/>
      <c r="Q71" s="77"/>
      <c r="R71" s="78"/>
    </row>
    <row r="75" s="1" customFormat="1" ht="6.96" customHeight="1">
      <c r="B75" s="169"/>
      <c r="C75" s="170"/>
      <c r="D75" s="170"/>
      <c r="E75" s="170"/>
      <c r="F75" s="170"/>
      <c r="G75" s="170"/>
      <c r="H75" s="170"/>
      <c r="I75" s="170"/>
      <c r="J75" s="170"/>
      <c r="K75" s="170"/>
      <c r="L75" s="170"/>
      <c r="M75" s="170"/>
      <c r="N75" s="170"/>
      <c r="O75" s="170"/>
      <c r="P75" s="170"/>
      <c r="Q75" s="170"/>
      <c r="R75" s="171"/>
    </row>
    <row r="76" s="1" customFormat="1" ht="36.96" customHeight="1">
      <c r="B76" s="47"/>
      <c r="C76" s="28" t="s">
        <v>123</v>
      </c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49"/>
      <c r="T76" s="172"/>
      <c r="U76" s="172"/>
    </row>
    <row r="77" s="1" customFormat="1" ht="6.96" customHeight="1"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9"/>
      <c r="T77" s="172"/>
      <c r="U77" s="172"/>
    </row>
    <row r="78" s="1" customFormat="1" ht="30" customHeight="1">
      <c r="B78" s="47"/>
      <c r="C78" s="39" t="s">
        <v>19</v>
      </c>
      <c r="D78" s="48"/>
      <c r="E78" s="48"/>
      <c r="F78" s="156" t="str">
        <f>F6</f>
        <v>Rekonstrukce skladu cibule, k.ú. Bartošovice, p.č. 2348/1 a 2349/1</v>
      </c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48"/>
      <c r="R78" s="49"/>
      <c r="T78" s="172"/>
      <c r="U78" s="172"/>
    </row>
    <row r="79" s="1" customFormat="1" ht="36.96" customHeight="1">
      <c r="B79" s="47"/>
      <c r="C79" s="86" t="s">
        <v>120</v>
      </c>
      <c r="D79" s="48"/>
      <c r="E79" s="48"/>
      <c r="F79" s="88" t="str">
        <f>F7</f>
        <v>05 - Elektročást</v>
      </c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9"/>
      <c r="T79" s="172"/>
      <c r="U79" s="172"/>
    </row>
    <row r="80" s="1" customFormat="1" ht="6.96" customHeight="1">
      <c r="B80" s="47"/>
      <c r="C80" s="48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9"/>
      <c r="T80" s="172"/>
      <c r="U80" s="172"/>
    </row>
    <row r="81" s="1" customFormat="1" ht="18" customHeight="1">
      <c r="B81" s="47"/>
      <c r="C81" s="39" t="s">
        <v>24</v>
      </c>
      <c r="D81" s="48"/>
      <c r="E81" s="48"/>
      <c r="F81" s="34" t="str">
        <f>F9</f>
        <v xml:space="preserve"> </v>
      </c>
      <c r="G81" s="48"/>
      <c r="H81" s="48"/>
      <c r="I81" s="48"/>
      <c r="J81" s="48"/>
      <c r="K81" s="39" t="s">
        <v>26</v>
      </c>
      <c r="L81" s="48"/>
      <c r="M81" s="91" t="str">
        <f>IF(O9="","",O9)</f>
        <v>17. 5. 2018</v>
      </c>
      <c r="N81" s="91"/>
      <c r="O81" s="91"/>
      <c r="P81" s="91"/>
      <c r="Q81" s="48"/>
      <c r="R81" s="49"/>
      <c r="T81" s="172"/>
      <c r="U81" s="172"/>
    </row>
    <row r="82" s="1" customFormat="1" ht="6.96" customHeight="1">
      <c r="B82" s="47"/>
      <c r="C82" s="48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9"/>
      <c r="T82" s="172"/>
      <c r="U82" s="172"/>
    </row>
    <row r="83" s="1" customFormat="1">
      <c r="B83" s="47"/>
      <c r="C83" s="39" t="s">
        <v>28</v>
      </c>
      <c r="D83" s="48"/>
      <c r="E83" s="48"/>
      <c r="F83" s="34" t="str">
        <f>E12</f>
        <v>Ing. Petr Klečka</v>
      </c>
      <c r="G83" s="48"/>
      <c r="H83" s="48"/>
      <c r="I83" s="48"/>
      <c r="J83" s="48"/>
      <c r="K83" s="39" t="s">
        <v>34</v>
      </c>
      <c r="L83" s="48"/>
      <c r="M83" s="34" t="str">
        <f>E18</f>
        <v>PROJECT WORK,s.r.o.</v>
      </c>
      <c r="N83" s="34"/>
      <c r="O83" s="34"/>
      <c r="P83" s="34"/>
      <c r="Q83" s="34"/>
      <c r="R83" s="49"/>
      <c r="T83" s="172"/>
      <c r="U83" s="172"/>
    </row>
    <row r="84" s="1" customFormat="1" ht="14.4" customHeight="1">
      <c r="B84" s="47"/>
      <c r="C84" s="39" t="s">
        <v>32</v>
      </c>
      <c r="D84" s="48"/>
      <c r="E84" s="48"/>
      <c r="F84" s="34" t="str">
        <f>IF(E15="","",E15)</f>
        <v>Vyplň údaj</v>
      </c>
      <c r="G84" s="48"/>
      <c r="H84" s="48"/>
      <c r="I84" s="48"/>
      <c r="J84" s="48"/>
      <c r="K84" s="39" t="s">
        <v>39</v>
      </c>
      <c r="L84" s="48"/>
      <c r="M84" s="34" t="str">
        <f>E21</f>
        <v xml:space="preserve"> </v>
      </c>
      <c r="N84" s="34"/>
      <c r="O84" s="34"/>
      <c r="P84" s="34"/>
      <c r="Q84" s="34"/>
      <c r="R84" s="49"/>
      <c r="T84" s="172"/>
      <c r="U84" s="172"/>
    </row>
    <row r="85" s="1" customFormat="1" ht="10.32" customHeight="1">
      <c r="B85" s="47"/>
      <c r="C85" s="48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9"/>
      <c r="T85" s="172"/>
      <c r="U85" s="172"/>
    </row>
    <row r="86" s="1" customFormat="1" ht="29.28" customHeight="1">
      <c r="B86" s="47"/>
      <c r="C86" s="173" t="s">
        <v>124</v>
      </c>
      <c r="D86" s="152"/>
      <c r="E86" s="152"/>
      <c r="F86" s="152"/>
      <c r="G86" s="152"/>
      <c r="H86" s="152"/>
      <c r="I86" s="152"/>
      <c r="J86" s="152"/>
      <c r="K86" s="152"/>
      <c r="L86" s="152"/>
      <c r="M86" s="152"/>
      <c r="N86" s="173" t="s">
        <v>125</v>
      </c>
      <c r="O86" s="152"/>
      <c r="P86" s="152"/>
      <c r="Q86" s="152"/>
      <c r="R86" s="49"/>
      <c r="T86" s="172"/>
      <c r="U86" s="172"/>
    </row>
    <row r="87" s="1" customFormat="1" ht="10.32" customHeight="1">
      <c r="B87" s="47"/>
      <c r="C87" s="48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9"/>
      <c r="T87" s="172"/>
      <c r="U87" s="172"/>
    </row>
    <row r="88" s="1" customFormat="1" ht="29.28" customHeight="1">
      <c r="B88" s="47"/>
      <c r="C88" s="174" t="s">
        <v>126</v>
      </c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114">
        <f>N119</f>
        <v>0</v>
      </c>
      <c r="O88" s="175"/>
      <c r="P88" s="175"/>
      <c r="Q88" s="175"/>
      <c r="R88" s="49"/>
      <c r="T88" s="172"/>
      <c r="U88" s="172"/>
      <c r="AU88" s="23" t="s">
        <v>127</v>
      </c>
    </row>
    <row r="89" s="6" customFormat="1" ht="24.96" customHeight="1">
      <c r="B89" s="176"/>
      <c r="C89" s="177"/>
      <c r="D89" s="178" t="s">
        <v>919</v>
      </c>
      <c r="E89" s="177"/>
      <c r="F89" s="177"/>
      <c r="G89" s="177"/>
      <c r="H89" s="177"/>
      <c r="I89" s="177"/>
      <c r="J89" s="177"/>
      <c r="K89" s="177"/>
      <c r="L89" s="177"/>
      <c r="M89" s="177"/>
      <c r="N89" s="179">
        <f>N120</f>
        <v>0</v>
      </c>
      <c r="O89" s="177"/>
      <c r="P89" s="177"/>
      <c r="Q89" s="177"/>
      <c r="R89" s="180"/>
      <c r="T89" s="181"/>
      <c r="U89" s="181"/>
    </row>
    <row r="90" s="6" customFormat="1" ht="24.96" customHeight="1">
      <c r="B90" s="176"/>
      <c r="C90" s="177"/>
      <c r="D90" s="178" t="s">
        <v>920</v>
      </c>
      <c r="E90" s="177"/>
      <c r="F90" s="177"/>
      <c r="G90" s="177"/>
      <c r="H90" s="177"/>
      <c r="I90" s="177"/>
      <c r="J90" s="177"/>
      <c r="K90" s="177"/>
      <c r="L90" s="177"/>
      <c r="M90" s="177"/>
      <c r="N90" s="179">
        <f>N132</f>
        <v>0</v>
      </c>
      <c r="O90" s="177"/>
      <c r="P90" s="177"/>
      <c r="Q90" s="177"/>
      <c r="R90" s="180"/>
      <c r="T90" s="181"/>
      <c r="U90" s="181"/>
    </row>
    <row r="91" s="6" customFormat="1" ht="24.96" customHeight="1">
      <c r="B91" s="176"/>
      <c r="C91" s="177"/>
      <c r="D91" s="178" t="s">
        <v>921</v>
      </c>
      <c r="E91" s="177"/>
      <c r="F91" s="177"/>
      <c r="G91" s="177"/>
      <c r="H91" s="177"/>
      <c r="I91" s="177"/>
      <c r="J91" s="177"/>
      <c r="K91" s="177"/>
      <c r="L91" s="177"/>
      <c r="M91" s="177"/>
      <c r="N91" s="179">
        <f>N144</f>
        <v>0</v>
      </c>
      <c r="O91" s="177"/>
      <c r="P91" s="177"/>
      <c r="Q91" s="177"/>
      <c r="R91" s="180"/>
      <c r="T91" s="181"/>
      <c r="U91" s="181"/>
    </row>
    <row r="92" s="6" customFormat="1" ht="24.96" customHeight="1">
      <c r="B92" s="176"/>
      <c r="C92" s="177"/>
      <c r="D92" s="178" t="s">
        <v>922</v>
      </c>
      <c r="E92" s="177"/>
      <c r="F92" s="177"/>
      <c r="G92" s="177"/>
      <c r="H92" s="177"/>
      <c r="I92" s="177"/>
      <c r="J92" s="177"/>
      <c r="K92" s="177"/>
      <c r="L92" s="177"/>
      <c r="M92" s="177"/>
      <c r="N92" s="179">
        <f>N148</f>
        <v>0</v>
      </c>
      <c r="O92" s="177"/>
      <c r="P92" s="177"/>
      <c r="Q92" s="177"/>
      <c r="R92" s="180"/>
      <c r="T92" s="181"/>
      <c r="U92" s="181"/>
    </row>
    <row r="93" s="1" customFormat="1" ht="21.84" customHeight="1">
      <c r="B93" s="47"/>
      <c r="C93" s="48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9"/>
      <c r="T93" s="172"/>
      <c r="U93" s="172"/>
    </row>
    <row r="94" s="1" customFormat="1" ht="29.28" customHeight="1">
      <c r="B94" s="47"/>
      <c r="C94" s="174" t="s">
        <v>146</v>
      </c>
      <c r="D94" s="48"/>
      <c r="E94" s="48"/>
      <c r="F94" s="48"/>
      <c r="G94" s="48"/>
      <c r="H94" s="48"/>
      <c r="I94" s="48"/>
      <c r="J94" s="48"/>
      <c r="K94" s="48"/>
      <c r="L94" s="48"/>
      <c r="M94" s="48"/>
      <c r="N94" s="175">
        <f>ROUND(N95+N96+N97+N98+N99+N100,0)</f>
        <v>0</v>
      </c>
      <c r="O94" s="186"/>
      <c r="P94" s="186"/>
      <c r="Q94" s="186"/>
      <c r="R94" s="49"/>
      <c r="T94" s="187"/>
      <c r="U94" s="188" t="s">
        <v>44</v>
      </c>
    </row>
    <row r="95" s="1" customFormat="1" ht="18" customHeight="1">
      <c r="B95" s="47"/>
      <c r="C95" s="48"/>
      <c r="D95" s="144" t="s">
        <v>147</v>
      </c>
      <c r="E95" s="137"/>
      <c r="F95" s="137"/>
      <c r="G95" s="137"/>
      <c r="H95" s="137"/>
      <c r="I95" s="48"/>
      <c r="J95" s="48"/>
      <c r="K95" s="48"/>
      <c r="L95" s="48"/>
      <c r="M95" s="48"/>
      <c r="N95" s="138">
        <f>ROUND(N88*T95,0)</f>
        <v>0</v>
      </c>
      <c r="O95" s="139"/>
      <c r="P95" s="139"/>
      <c r="Q95" s="139"/>
      <c r="R95" s="49"/>
      <c r="S95" s="189"/>
      <c r="T95" s="190"/>
      <c r="U95" s="191" t="s">
        <v>45</v>
      </c>
      <c r="V95" s="189"/>
      <c r="W95" s="189"/>
      <c r="X95" s="189"/>
      <c r="Y95" s="189"/>
      <c r="Z95" s="189"/>
      <c r="AA95" s="189"/>
      <c r="AB95" s="189"/>
      <c r="AC95" s="189"/>
      <c r="AD95" s="189"/>
      <c r="AE95" s="189"/>
      <c r="AF95" s="189"/>
      <c r="AG95" s="189"/>
      <c r="AH95" s="189"/>
      <c r="AI95" s="189"/>
      <c r="AJ95" s="189"/>
      <c r="AK95" s="189"/>
      <c r="AL95" s="189"/>
      <c r="AM95" s="189"/>
      <c r="AN95" s="189"/>
      <c r="AO95" s="189"/>
      <c r="AP95" s="189"/>
      <c r="AQ95" s="189"/>
      <c r="AR95" s="189"/>
      <c r="AS95" s="189"/>
      <c r="AT95" s="189"/>
      <c r="AU95" s="189"/>
      <c r="AV95" s="189"/>
      <c r="AW95" s="189"/>
      <c r="AX95" s="189"/>
      <c r="AY95" s="192" t="s">
        <v>148</v>
      </c>
      <c r="AZ95" s="189"/>
      <c r="BA95" s="189"/>
      <c r="BB95" s="189"/>
      <c r="BC95" s="189"/>
      <c r="BD95" s="189"/>
      <c r="BE95" s="193">
        <f>IF(U95="základní",N95,0)</f>
        <v>0</v>
      </c>
      <c r="BF95" s="193">
        <f>IF(U95="snížená",N95,0)</f>
        <v>0</v>
      </c>
      <c r="BG95" s="193">
        <f>IF(U95="zákl. přenesená",N95,0)</f>
        <v>0</v>
      </c>
      <c r="BH95" s="193">
        <f>IF(U95="sníž. přenesená",N95,0)</f>
        <v>0</v>
      </c>
      <c r="BI95" s="193">
        <f>IF(U95="nulová",N95,0)</f>
        <v>0</v>
      </c>
      <c r="BJ95" s="192" t="s">
        <v>38</v>
      </c>
      <c r="BK95" s="189"/>
      <c r="BL95" s="189"/>
      <c r="BM95" s="189"/>
    </row>
    <row r="96" s="1" customFormat="1" ht="18" customHeight="1">
      <c r="B96" s="47"/>
      <c r="C96" s="48"/>
      <c r="D96" s="144" t="s">
        <v>716</v>
      </c>
      <c r="E96" s="137"/>
      <c r="F96" s="137"/>
      <c r="G96" s="137"/>
      <c r="H96" s="137"/>
      <c r="I96" s="48"/>
      <c r="J96" s="48"/>
      <c r="K96" s="48"/>
      <c r="L96" s="48"/>
      <c r="M96" s="48"/>
      <c r="N96" s="138">
        <f>ROUND(N88*T96,0)</f>
        <v>0</v>
      </c>
      <c r="O96" s="139"/>
      <c r="P96" s="139"/>
      <c r="Q96" s="139"/>
      <c r="R96" s="49"/>
      <c r="S96" s="189"/>
      <c r="T96" s="190"/>
      <c r="U96" s="191" t="s">
        <v>45</v>
      </c>
      <c r="V96" s="189"/>
      <c r="W96" s="189"/>
      <c r="X96" s="189"/>
      <c r="Y96" s="189"/>
      <c r="Z96" s="189"/>
      <c r="AA96" s="189"/>
      <c r="AB96" s="189"/>
      <c r="AC96" s="189"/>
      <c r="AD96" s="189"/>
      <c r="AE96" s="189"/>
      <c r="AF96" s="189"/>
      <c r="AG96" s="189"/>
      <c r="AH96" s="189"/>
      <c r="AI96" s="189"/>
      <c r="AJ96" s="189"/>
      <c r="AK96" s="189"/>
      <c r="AL96" s="189"/>
      <c r="AM96" s="189"/>
      <c r="AN96" s="189"/>
      <c r="AO96" s="189"/>
      <c r="AP96" s="189"/>
      <c r="AQ96" s="189"/>
      <c r="AR96" s="189"/>
      <c r="AS96" s="189"/>
      <c r="AT96" s="189"/>
      <c r="AU96" s="189"/>
      <c r="AV96" s="189"/>
      <c r="AW96" s="189"/>
      <c r="AX96" s="189"/>
      <c r="AY96" s="192" t="s">
        <v>148</v>
      </c>
      <c r="AZ96" s="189"/>
      <c r="BA96" s="189"/>
      <c r="BB96" s="189"/>
      <c r="BC96" s="189"/>
      <c r="BD96" s="189"/>
      <c r="BE96" s="193">
        <f>IF(U96="základní",N96,0)</f>
        <v>0</v>
      </c>
      <c r="BF96" s="193">
        <f>IF(U96="snížená",N96,0)</f>
        <v>0</v>
      </c>
      <c r="BG96" s="193">
        <f>IF(U96="zákl. přenesená",N96,0)</f>
        <v>0</v>
      </c>
      <c r="BH96" s="193">
        <f>IF(U96="sníž. přenesená",N96,0)</f>
        <v>0</v>
      </c>
      <c r="BI96" s="193">
        <f>IF(U96="nulová",N96,0)</f>
        <v>0</v>
      </c>
      <c r="BJ96" s="192" t="s">
        <v>38</v>
      </c>
      <c r="BK96" s="189"/>
      <c r="BL96" s="189"/>
      <c r="BM96" s="189"/>
    </row>
    <row r="97" s="1" customFormat="1" ht="18" customHeight="1">
      <c r="B97" s="47"/>
      <c r="C97" s="48"/>
      <c r="D97" s="144" t="s">
        <v>150</v>
      </c>
      <c r="E97" s="137"/>
      <c r="F97" s="137"/>
      <c r="G97" s="137"/>
      <c r="H97" s="137"/>
      <c r="I97" s="48"/>
      <c r="J97" s="48"/>
      <c r="K97" s="48"/>
      <c r="L97" s="48"/>
      <c r="M97" s="48"/>
      <c r="N97" s="138">
        <f>ROUND(N88*T97,0)</f>
        <v>0</v>
      </c>
      <c r="O97" s="139"/>
      <c r="P97" s="139"/>
      <c r="Q97" s="139"/>
      <c r="R97" s="49"/>
      <c r="S97" s="189"/>
      <c r="T97" s="190"/>
      <c r="U97" s="191" t="s">
        <v>45</v>
      </c>
      <c r="V97" s="189"/>
      <c r="W97" s="189"/>
      <c r="X97" s="189"/>
      <c r="Y97" s="189"/>
      <c r="Z97" s="189"/>
      <c r="AA97" s="189"/>
      <c r="AB97" s="189"/>
      <c r="AC97" s="189"/>
      <c r="AD97" s="189"/>
      <c r="AE97" s="189"/>
      <c r="AF97" s="189"/>
      <c r="AG97" s="189"/>
      <c r="AH97" s="189"/>
      <c r="AI97" s="189"/>
      <c r="AJ97" s="189"/>
      <c r="AK97" s="189"/>
      <c r="AL97" s="189"/>
      <c r="AM97" s="189"/>
      <c r="AN97" s="189"/>
      <c r="AO97" s="189"/>
      <c r="AP97" s="189"/>
      <c r="AQ97" s="189"/>
      <c r="AR97" s="189"/>
      <c r="AS97" s="189"/>
      <c r="AT97" s="189"/>
      <c r="AU97" s="189"/>
      <c r="AV97" s="189"/>
      <c r="AW97" s="189"/>
      <c r="AX97" s="189"/>
      <c r="AY97" s="192" t="s">
        <v>148</v>
      </c>
      <c r="AZ97" s="189"/>
      <c r="BA97" s="189"/>
      <c r="BB97" s="189"/>
      <c r="BC97" s="189"/>
      <c r="BD97" s="189"/>
      <c r="BE97" s="193">
        <f>IF(U97="základní",N97,0)</f>
        <v>0</v>
      </c>
      <c r="BF97" s="193">
        <f>IF(U97="snížená",N97,0)</f>
        <v>0</v>
      </c>
      <c r="BG97" s="193">
        <f>IF(U97="zákl. přenesená",N97,0)</f>
        <v>0</v>
      </c>
      <c r="BH97" s="193">
        <f>IF(U97="sníž. přenesená",N97,0)</f>
        <v>0</v>
      </c>
      <c r="BI97" s="193">
        <f>IF(U97="nulová",N97,0)</f>
        <v>0</v>
      </c>
      <c r="BJ97" s="192" t="s">
        <v>38</v>
      </c>
      <c r="BK97" s="189"/>
      <c r="BL97" s="189"/>
      <c r="BM97" s="189"/>
    </row>
    <row r="98" s="1" customFormat="1" ht="18" customHeight="1">
      <c r="B98" s="47"/>
      <c r="C98" s="48"/>
      <c r="D98" s="144" t="s">
        <v>151</v>
      </c>
      <c r="E98" s="137"/>
      <c r="F98" s="137"/>
      <c r="G98" s="137"/>
      <c r="H98" s="137"/>
      <c r="I98" s="48"/>
      <c r="J98" s="48"/>
      <c r="K98" s="48"/>
      <c r="L98" s="48"/>
      <c r="M98" s="48"/>
      <c r="N98" s="138">
        <f>ROUND(N88*T98,0)</f>
        <v>0</v>
      </c>
      <c r="O98" s="139"/>
      <c r="P98" s="139"/>
      <c r="Q98" s="139"/>
      <c r="R98" s="49"/>
      <c r="S98" s="189"/>
      <c r="T98" s="190"/>
      <c r="U98" s="191" t="s">
        <v>45</v>
      </c>
      <c r="V98" s="189"/>
      <c r="W98" s="189"/>
      <c r="X98" s="189"/>
      <c r="Y98" s="189"/>
      <c r="Z98" s="189"/>
      <c r="AA98" s="189"/>
      <c r="AB98" s="189"/>
      <c r="AC98" s="189"/>
      <c r="AD98" s="189"/>
      <c r="AE98" s="189"/>
      <c r="AF98" s="189"/>
      <c r="AG98" s="189"/>
      <c r="AH98" s="189"/>
      <c r="AI98" s="189"/>
      <c r="AJ98" s="189"/>
      <c r="AK98" s="189"/>
      <c r="AL98" s="189"/>
      <c r="AM98" s="189"/>
      <c r="AN98" s="189"/>
      <c r="AO98" s="189"/>
      <c r="AP98" s="189"/>
      <c r="AQ98" s="189"/>
      <c r="AR98" s="189"/>
      <c r="AS98" s="189"/>
      <c r="AT98" s="189"/>
      <c r="AU98" s="189"/>
      <c r="AV98" s="189"/>
      <c r="AW98" s="189"/>
      <c r="AX98" s="189"/>
      <c r="AY98" s="192" t="s">
        <v>148</v>
      </c>
      <c r="AZ98" s="189"/>
      <c r="BA98" s="189"/>
      <c r="BB98" s="189"/>
      <c r="BC98" s="189"/>
      <c r="BD98" s="189"/>
      <c r="BE98" s="193">
        <f>IF(U98="základní",N98,0)</f>
        <v>0</v>
      </c>
      <c r="BF98" s="193">
        <f>IF(U98="snížená",N98,0)</f>
        <v>0</v>
      </c>
      <c r="BG98" s="193">
        <f>IF(U98="zákl. přenesená",N98,0)</f>
        <v>0</v>
      </c>
      <c r="BH98" s="193">
        <f>IF(U98="sníž. přenesená",N98,0)</f>
        <v>0</v>
      </c>
      <c r="BI98" s="193">
        <f>IF(U98="nulová",N98,0)</f>
        <v>0</v>
      </c>
      <c r="BJ98" s="192" t="s">
        <v>38</v>
      </c>
      <c r="BK98" s="189"/>
      <c r="BL98" s="189"/>
      <c r="BM98" s="189"/>
    </row>
    <row r="99" s="1" customFormat="1" ht="18" customHeight="1">
      <c r="B99" s="47"/>
      <c r="C99" s="48"/>
      <c r="D99" s="144" t="s">
        <v>717</v>
      </c>
      <c r="E99" s="137"/>
      <c r="F99" s="137"/>
      <c r="G99" s="137"/>
      <c r="H99" s="137"/>
      <c r="I99" s="48"/>
      <c r="J99" s="48"/>
      <c r="K99" s="48"/>
      <c r="L99" s="48"/>
      <c r="M99" s="48"/>
      <c r="N99" s="138">
        <f>ROUND(N88*T99,0)</f>
        <v>0</v>
      </c>
      <c r="O99" s="139"/>
      <c r="P99" s="139"/>
      <c r="Q99" s="139"/>
      <c r="R99" s="49"/>
      <c r="S99" s="189"/>
      <c r="T99" s="190"/>
      <c r="U99" s="191" t="s">
        <v>45</v>
      </c>
      <c r="V99" s="189"/>
      <c r="W99" s="189"/>
      <c r="X99" s="189"/>
      <c r="Y99" s="189"/>
      <c r="Z99" s="189"/>
      <c r="AA99" s="189"/>
      <c r="AB99" s="189"/>
      <c r="AC99" s="189"/>
      <c r="AD99" s="189"/>
      <c r="AE99" s="189"/>
      <c r="AF99" s="189"/>
      <c r="AG99" s="189"/>
      <c r="AH99" s="189"/>
      <c r="AI99" s="189"/>
      <c r="AJ99" s="189"/>
      <c r="AK99" s="189"/>
      <c r="AL99" s="189"/>
      <c r="AM99" s="189"/>
      <c r="AN99" s="189"/>
      <c r="AO99" s="189"/>
      <c r="AP99" s="189"/>
      <c r="AQ99" s="189"/>
      <c r="AR99" s="189"/>
      <c r="AS99" s="189"/>
      <c r="AT99" s="189"/>
      <c r="AU99" s="189"/>
      <c r="AV99" s="189"/>
      <c r="AW99" s="189"/>
      <c r="AX99" s="189"/>
      <c r="AY99" s="192" t="s">
        <v>148</v>
      </c>
      <c r="AZ99" s="189"/>
      <c r="BA99" s="189"/>
      <c r="BB99" s="189"/>
      <c r="BC99" s="189"/>
      <c r="BD99" s="189"/>
      <c r="BE99" s="193">
        <f>IF(U99="základní",N99,0)</f>
        <v>0</v>
      </c>
      <c r="BF99" s="193">
        <f>IF(U99="snížená",N99,0)</f>
        <v>0</v>
      </c>
      <c r="BG99" s="193">
        <f>IF(U99="zákl. přenesená",N99,0)</f>
        <v>0</v>
      </c>
      <c r="BH99" s="193">
        <f>IF(U99="sníž. přenesená",N99,0)</f>
        <v>0</v>
      </c>
      <c r="BI99" s="193">
        <f>IF(U99="nulová",N99,0)</f>
        <v>0</v>
      </c>
      <c r="BJ99" s="192" t="s">
        <v>38</v>
      </c>
      <c r="BK99" s="189"/>
      <c r="BL99" s="189"/>
      <c r="BM99" s="189"/>
    </row>
    <row r="100" s="1" customFormat="1" ht="18" customHeight="1">
      <c r="B100" s="47"/>
      <c r="C100" s="48"/>
      <c r="D100" s="137" t="s">
        <v>153</v>
      </c>
      <c r="E100" s="48"/>
      <c r="F100" s="48"/>
      <c r="G100" s="48"/>
      <c r="H100" s="48"/>
      <c r="I100" s="48"/>
      <c r="J100" s="48"/>
      <c r="K100" s="48"/>
      <c r="L100" s="48"/>
      <c r="M100" s="48"/>
      <c r="N100" s="138">
        <f>ROUND(N88*T100,0)</f>
        <v>0</v>
      </c>
      <c r="O100" s="139"/>
      <c r="P100" s="139"/>
      <c r="Q100" s="139"/>
      <c r="R100" s="49"/>
      <c r="S100" s="189"/>
      <c r="T100" s="194"/>
      <c r="U100" s="195" t="s">
        <v>45</v>
      </c>
      <c r="V100" s="189"/>
      <c r="W100" s="189"/>
      <c r="X100" s="189"/>
      <c r="Y100" s="189"/>
      <c r="Z100" s="189"/>
      <c r="AA100" s="189"/>
      <c r="AB100" s="189"/>
      <c r="AC100" s="189"/>
      <c r="AD100" s="189"/>
      <c r="AE100" s="189"/>
      <c r="AF100" s="189"/>
      <c r="AG100" s="189"/>
      <c r="AH100" s="189"/>
      <c r="AI100" s="189"/>
      <c r="AJ100" s="189"/>
      <c r="AK100" s="189"/>
      <c r="AL100" s="189"/>
      <c r="AM100" s="189"/>
      <c r="AN100" s="189"/>
      <c r="AO100" s="189"/>
      <c r="AP100" s="189"/>
      <c r="AQ100" s="189"/>
      <c r="AR100" s="189"/>
      <c r="AS100" s="189"/>
      <c r="AT100" s="189"/>
      <c r="AU100" s="189"/>
      <c r="AV100" s="189"/>
      <c r="AW100" s="189"/>
      <c r="AX100" s="189"/>
      <c r="AY100" s="192" t="s">
        <v>154</v>
      </c>
      <c r="AZ100" s="189"/>
      <c r="BA100" s="189"/>
      <c r="BB100" s="189"/>
      <c r="BC100" s="189"/>
      <c r="BD100" s="189"/>
      <c r="BE100" s="193">
        <f>IF(U100="základní",N100,0)</f>
        <v>0</v>
      </c>
      <c r="BF100" s="193">
        <f>IF(U100="snížená",N100,0)</f>
        <v>0</v>
      </c>
      <c r="BG100" s="193">
        <f>IF(U100="zákl. přenesená",N100,0)</f>
        <v>0</v>
      </c>
      <c r="BH100" s="193">
        <f>IF(U100="sníž. přenesená",N100,0)</f>
        <v>0</v>
      </c>
      <c r="BI100" s="193">
        <f>IF(U100="nulová",N100,0)</f>
        <v>0</v>
      </c>
      <c r="BJ100" s="192" t="s">
        <v>38</v>
      </c>
      <c r="BK100" s="189"/>
      <c r="BL100" s="189"/>
      <c r="BM100" s="189"/>
    </row>
    <row r="101" s="1" customFormat="1">
      <c r="B101" s="47"/>
      <c r="C101" s="48"/>
      <c r="D101" s="48"/>
      <c r="E101" s="48"/>
      <c r="F101" s="48"/>
      <c r="G101" s="48"/>
      <c r="H101" s="48"/>
      <c r="I101" s="48"/>
      <c r="J101" s="48"/>
      <c r="K101" s="48"/>
      <c r="L101" s="48"/>
      <c r="M101" s="48"/>
      <c r="N101" s="48"/>
      <c r="O101" s="48"/>
      <c r="P101" s="48"/>
      <c r="Q101" s="48"/>
      <c r="R101" s="49"/>
      <c r="T101" s="172"/>
      <c r="U101" s="172"/>
    </row>
    <row r="102" s="1" customFormat="1" ht="29.28" customHeight="1">
      <c r="B102" s="47"/>
      <c r="C102" s="151" t="s">
        <v>112</v>
      </c>
      <c r="D102" s="152"/>
      <c r="E102" s="152"/>
      <c r="F102" s="152"/>
      <c r="G102" s="152"/>
      <c r="H102" s="152"/>
      <c r="I102" s="152"/>
      <c r="J102" s="152"/>
      <c r="K102" s="152"/>
      <c r="L102" s="153">
        <f>ROUND(SUM(N88+N94),0)</f>
        <v>0</v>
      </c>
      <c r="M102" s="153"/>
      <c r="N102" s="153"/>
      <c r="O102" s="153"/>
      <c r="P102" s="153"/>
      <c r="Q102" s="153"/>
      <c r="R102" s="49"/>
      <c r="T102" s="172"/>
      <c r="U102" s="172"/>
    </row>
    <row r="103" s="1" customFormat="1" ht="6.96" customHeight="1">
      <c r="B103" s="76"/>
      <c r="C103" s="77"/>
      <c r="D103" s="77"/>
      <c r="E103" s="77"/>
      <c r="F103" s="77"/>
      <c r="G103" s="77"/>
      <c r="H103" s="77"/>
      <c r="I103" s="77"/>
      <c r="J103" s="77"/>
      <c r="K103" s="77"/>
      <c r="L103" s="77"/>
      <c r="M103" s="77"/>
      <c r="N103" s="77"/>
      <c r="O103" s="77"/>
      <c r="P103" s="77"/>
      <c r="Q103" s="77"/>
      <c r="R103" s="78"/>
      <c r="T103" s="172"/>
      <c r="U103" s="172"/>
    </row>
    <row r="107" s="1" customFormat="1" ht="6.96" customHeight="1">
      <c r="B107" s="79"/>
      <c r="C107" s="80"/>
      <c r="D107" s="80"/>
      <c r="E107" s="80"/>
      <c r="F107" s="80"/>
      <c r="G107" s="80"/>
      <c r="H107" s="80"/>
      <c r="I107" s="80"/>
      <c r="J107" s="80"/>
      <c r="K107" s="80"/>
      <c r="L107" s="80"/>
      <c r="M107" s="80"/>
      <c r="N107" s="80"/>
      <c r="O107" s="80"/>
      <c r="P107" s="80"/>
      <c r="Q107" s="80"/>
      <c r="R107" s="81"/>
    </row>
    <row r="108" s="1" customFormat="1" ht="36.96" customHeight="1">
      <c r="B108" s="47"/>
      <c r="C108" s="28" t="s">
        <v>155</v>
      </c>
      <c r="D108" s="48"/>
      <c r="E108" s="48"/>
      <c r="F108" s="48"/>
      <c r="G108" s="48"/>
      <c r="H108" s="48"/>
      <c r="I108" s="48"/>
      <c r="J108" s="48"/>
      <c r="K108" s="48"/>
      <c r="L108" s="48"/>
      <c r="M108" s="48"/>
      <c r="N108" s="48"/>
      <c r="O108" s="48"/>
      <c r="P108" s="48"/>
      <c r="Q108" s="48"/>
      <c r="R108" s="49"/>
    </row>
    <row r="109" s="1" customFormat="1" ht="6.96" customHeight="1">
      <c r="B109" s="47"/>
      <c r="C109" s="48"/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48"/>
      <c r="Q109" s="48"/>
      <c r="R109" s="49"/>
    </row>
    <row r="110" s="1" customFormat="1" ht="30" customHeight="1">
      <c r="B110" s="47"/>
      <c r="C110" s="39" t="s">
        <v>19</v>
      </c>
      <c r="D110" s="48"/>
      <c r="E110" s="48"/>
      <c r="F110" s="156" t="str">
        <f>F6</f>
        <v>Rekonstrukce skladu cibule, k.ú. Bartošovice, p.č. 2348/1 a 2349/1</v>
      </c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48"/>
      <c r="R110" s="49"/>
    </row>
    <row r="111" s="1" customFormat="1" ht="36.96" customHeight="1">
      <c r="B111" s="47"/>
      <c r="C111" s="86" t="s">
        <v>120</v>
      </c>
      <c r="D111" s="48"/>
      <c r="E111" s="48"/>
      <c r="F111" s="88" t="str">
        <f>F7</f>
        <v>05 - Elektročást</v>
      </c>
      <c r="G111" s="48"/>
      <c r="H111" s="48"/>
      <c r="I111" s="48"/>
      <c r="J111" s="48"/>
      <c r="K111" s="48"/>
      <c r="L111" s="48"/>
      <c r="M111" s="48"/>
      <c r="N111" s="48"/>
      <c r="O111" s="48"/>
      <c r="P111" s="48"/>
      <c r="Q111" s="48"/>
      <c r="R111" s="49"/>
    </row>
    <row r="112" s="1" customFormat="1" ht="6.96" customHeight="1">
      <c r="B112" s="47"/>
      <c r="C112" s="48"/>
      <c r="D112" s="48"/>
      <c r="E112" s="48"/>
      <c r="F112" s="48"/>
      <c r="G112" s="48"/>
      <c r="H112" s="48"/>
      <c r="I112" s="48"/>
      <c r="J112" s="48"/>
      <c r="K112" s="48"/>
      <c r="L112" s="48"/>
      <c r="M112" s="48"/>
      <c r="N112" s="48"/>
      <c r="O112" s="48"/>
      <c r="P112" s="48"/>
      <c r="Q112" s="48"/>
      <c r="R112" s="49"/>
    </row>
    <row r="113" s="1" customFormat="1" ht="18" customHeight="1">
      <c r="B113" s="47"/>
      <c r="C113" s="39" t="s">
        <v>24</v>
      </c>
      <c r="D113" s="48"/>
      <c r="E113" s="48"/>
      <c r="F113" s="34" t="str">
        <f>F9</f>
        <v xml:space="preserve"> </v>
      </c>
      <c r="G113" s="48"/>
      <c r="H113" s="48"/>
      <c r="I113" s="48"/>
      <c r="J113" s="48"/>
      <c r="K113" s="39" t="s">
        <v>26</v>
      </c>
      <c r="L113" s="48"/>
      <c r="M113" s="91" t="str">
        <f>IF(O9="","",O9)</f>
        <v>17. 5. 2018</v>
      </c>
      <c r="N113" s="91"/>
      <c r="O113" s="91"/>
      <c r="P113" s="91"/>
      <c r="Q113" s="48"/>
      <c r="R113" s="49"/>
    </row>
    <row r="114" s="1" customFormat="1" ht="6.96" customHeight="1">
      <c r="B114" s="47"/>
      <c r="C114" s="48"/>
      <c r="D114" s="48"/>
      <c r="E114" s="48"/>
      <c r="F114" s="48"/>
      <c r="G114" s="48"/>
      <c r="H114" s="48"/>
      <c r="I114" s="48"/>
      <c r="J114" s="48"/>
      <c r="K114" s="48"/>
      <c r="L114" s="48"/>
      <c r="M114" s="48"/>
      <c r="N114" s="48"/>
      <c r="O114" s="48"/>
      <c r="P114" s="48"/>
      <c r="Q114" s="48"/>
      <c r="R114" s="49"/>
    </row>
    <row r="115" s="1" customFormat="1">
      <c r="B115" s="47"/>
      <c r="C115" s="39" t="s">
        <v>28</v>
      </c>
      <c r="D115" s="48"/>
      <c r="E115" s="48"/>
      <c r="F115" s="34" t="str">
        <f>E12</f>
        <v>Ing. Petr Klečka</v>
      </c>
      <c r="G115" s="48"/>
      <c r="H115" s="48"/>
      <c r="I115" s="48"/>
      <c r="J115" s="48"/>
      <c r="K115" s="39" t="s">
        <v>34</v>
      </c>
      <c r="L115" s="48"/>
      <c r="M115" s="34" t="str">
        <f>E18</f>
        <v>PROJECT WORK,s.r.o.</v>
      </c>
      <c r="N115" s="34"/>
      <c r="O115" s="34"/>
      <c r="P115" s="34"/>
      <c r="Q115" s="34"/>
      <c r="R115" s="49"/>
    </row>
    <row r="116" s="1" customFormat="1" ht="14.4" customHeight="1">
      <c r="B116" s="47"/>
      <c r="C116" s="39" t="s">
        <v>32</v>
      </c>
      <c r="D116" s="48"/>
      <c r="E116" s="48"/>
      <c r="F116" s="34" t="str">
        <f>IF(E15="","",E15)</f>
        <v>Vyplň údaj</v>
      </c>
      <c r="G116" s="48"/>
      <c r="H116" s="48"/>
      <c r="I116" s="48"/>
      <c r="J116" s="48"/>
      <c r="K116" s="39" t="s">
        <v>39</v>
      </c>
      <c r="L116" s="48"/>
      <c r="M116" s="34" t="str">
        <f>E21</f>
        <v xml:space="preserve"> </v>
      </c>
      <c r="N116" s="34"/>
      <c r="O116" s="34"/>
      <c r="P116" s="34"/>
      <c r="Q116" s="34"/>
      <c r="R116" s="49"/>
    </row>
    <row r="117" s="1" customFormat="1" ht="10.32" customHeight="1">
      <c r="B117" s="47"/>
      <c r="C117" s="48"/>
      <c r="D117" s="48"/>
      <c r="E117" s="48"/>
      <c r="F117" s="48"/>
      <c r="G117" s="48"/>
      <c r="H117" s="48"/>
      <c r="I117" s="48"/>
      <c r="J117" s="48"/>
      <c r="K117" s="48"/>
      <c r="L117" s="48"/>
      <c r="M117" s="48"/>
      <c r="N117" s="48"/>
      <c r="O117" s="48"/>
      <c r="P117" s="48"/>
      <c r="Q117" s="48"/>
      <c r="R117" s="49"/>
    </row>
    <row r="118" s="8" customFormat="1" ht="29.28" customHeight="1">
      <c r="B118" s="196"/>
      <c r="C118" s="197" t="s">
        <v>156</v>
      </c>
      <c r="D118" s="198" t="s">
        <v>157</v>
      </c>
      <c r="E118" s="198" t="s">
        <v>62</v>
      </c>
      <c r="F118" s="198" t="s">
        <v>158</v>
      </c>
      <c r="G118" s="198"/>
      <c r="H118" s="198"/>
      <c r="I118" s="198"/>
      <c r="J118" s="198" t="s">
        <v>159</v>
      </c>
      <c r="K118" s="198" t="s">
        <v>160</v>
      </c>
      <c r="L118" s="198" t="s">
        <v>161</v>
      </c>
      <c r="M118" s="198"/>
      <c r="N118" s="198" t="s">
        <v>125</v>
      </c>
      <c r="O118" s="198"/>
      <c r="P118" s="198"/>
      <c r="Q118" s="199"/>
      <c r="R118" s="200"/>
      <c r="T118" s="107" t="s">
        <v>162</v>
      </c>
      <c r="U118" s="108" t="s">
        <v>44</v>
      </c>
      <c r="V118" s="108" t="s">
        <v>163</v>
      </c>
      <c r="W118" s="108" t="s">
        <v>164</v>
      </c>
      <c r="X118" s="108" t="s">
        <v>165</v>
      </c>
      <c r="Y118" s="108" t="s">
        <v>166</v>
      </c>
      <c r="Z118" s="108" t="s">
        <v>167</v>
      </c>
      <c r="AA118" s="109" t="s">
        <v>168</v>
      </c>
    </row>
    <row r="119" s="1" customFormat="1" ht="29.28" customHeight="1">
      <c r="B119" s="47"/>
      <c r="C119" s="111" t="s">
        <v>122</v>
      </c>
      <c r="D119" s="48"/>
      <c r="E119" s="48"/>
      <c r="F119" s="48"/>
      <c r="G119" s="48"/>
      <c r="H119" s="48"/>
      <c r="I119" s="48"/>
      <c r="J119" s="48"/>
      <c r="K119" s="48"/>
      <c r="L119" s="48"/>
      <c r="M119" s="48"/>
      <c r="N119" s="201">
        <f>BK119</f>
        <v>0</v>
      </c>
      <c r="O119" s="202"/>
      <c r="P119" s="202"/>
      <c r="Q119" s="202"/>
      <c r="R119" s="49"/>
      <c r="T119" s="110"/>
      <c r="U119" s="68"/>
      <c r="V119" s="68"/>
      <c r="W119" s="203">
        <f>W120+W132+W144+W148+W152</f>
        <v>0</v>
      </c>
      <c r="X119" s="68"/>
      <c r="Y119" s="203">
        <f>Y120+Y132+Y144+Y148+Y152</f>
        <v>0</v>
      </c>
      <c r="Z119" s="68"/>
      <c r="AA119" s="204">
        <f>AA120+AA132+AA144+AA148+AA152</f>
        <v>0</v>
      </c>
      <c r="AT119" s="23" t="s">
        <v>79</v>
      </c>
      <c r="AU119" s="23" t="s">
        <v>127</v>
      </c>
      <c r="BK119" s="205">
        <f>BK120+BK132+BK144+BK148+BK152</f>
        <v>0</v>
      </c>
    </row>
    <row r="120" s="9" customFormat="1" ht="37.44" customHeight="1">
      <c r="B120" s="206"/>
      <c r="C120" s="207"/>
      <c r="D120" s="208" t="s">
        <v>919</v>
      </c>
      <c r="E120" s="208"/>
      <c r="F120" s="208"/>
      <c r="G120" s="208"/>
      <c r="H120" s="208"/>
      <c r="I120" s="208"/>
      <c r="J120" s="208"/>
      <c r="K120" s="208"/>
      <c r="L120" s="208"/>
      <c r="M120" s="208"/>
      <c r="N120" s="274">
        <f>BK120</f>
        <v>0</v>
      </c>
      <c r="O120" s="275"/>
      <c r="P120" s="275"/>
      <c r="Q120" s="275"/>
      <c r="R120" s="210"/>
      <c r="T120" s="211"/>
      <c r="U120" s="207"/>
      <c r="V120" s="207"/>
      <c r="W120" s="212">
        <f>SUM(W121:W131)</f>
        <v>0</v>
      </c>
      <c r="X120" s="207"/>
      <c r="Y120" s="212">
        <f>SUM(Y121:Y131)</f>
        <v>0</v>
      </c>
      <c r="Z120" s="207"/>
      <c r="AA120" s="213">
        <f>SUM(AA121:AA131)</f>
        <v>0</v>
      </c>
      <c r="AR120" s="214" t="s">
        <v>38</v>
      </c>
      <c r="AT120" s="215" t="s">
        <v>79</v>
      </c>
      <c r="AU120" s="215" t="s">
        <v>80</v>
      </c>
      <c r="AY120" s="214" t="s">
        <v>169</v>
      </c>
      <c r="BK120" s="216">
        <f>SUM(BK121:BK131)</f>
        <v>0</v>
      </c>
    </row>
    <row r="121" s="1" customFormat="1" ht="25.5" customHeight="1">
      <c r="B121" s="47"/>
      <c r="C121" s="220" t="s">
        <v>38</v>
      </c>
      <c r="D121" s="220" t="s">
        <v>170</v>
      </c>
      <c r="E121" s="221" t="s">
        <v>923</v>
      </c>
      <c r="F121" s="222" t="s">
        <v>924</v>
      </c>
      <c r="G121" s="222"/>
      <c r="H121" s="222"/>
      <c r="I121" s="222"/>
      <c r="J121" s="223" t="s">
        <v>464</v>
      </c>
      <c r="K121" s="224">
        <v>12</v>
      </c>
      <c r="L121" s="225">
        <v>0</v>
      </c>
      <c r="M121" s="226"/>
      <c r="N121" s="227">
        <f>ROUND(L121*K121,1)</f>
        <v>0</v>
      </c>
      <c r="O121" s="227"/>
      <c r="P121" s="227"/>
      <c r="Q121" s="227"/>
      <c r="R121" s="49"/>
      <c r="T121" s="228" t="s">
        <v>22</v>
      </c>
      <c r="U121" s="57" t="s">
        <v>45</v>
      </c>
      <c r="V121" s="48"/>
      <c r="W121" s="229">
        <f>V121*K121</f>
        <v>0</v>
      </c>
      <c r="X121" s="229">
        <v>0</v>
      </c>
      <c r="Y121" s="229">
        <f>X121*K121</f>
        <v>0</v>
      </c>
      <c r="Z121" s="229">
        <v>0</v>
      </c>
      <c r="AA121" s="230">
        <f>Z121*K121</f>
        <v>0</v>
      </c>
      <c r="AR121" s="23" t="s">
        <v>553</v>
      </c>
      <c r="AT121" s="23" t="s">
        <v>170</v>
      </c>
      <c r="AU121" s="23" t="s">
        <v>38</v>
      </c>
      <c r="AY121" s="23" t="s">
        <v>169</v>
      </c>
      <c r="BE121" s="143">
        <f>IF(U121="základní",N121,0)</f>
        <v>0</v>
      </c>
      <c r="BF121" s="143">
        <f>IF(U121="snížená",N121,0)</f>
        <v>0</v>
      </c>
      <c r="BG121" s="143">
        <f>IF(U121="zákl. přenesená",N121,0)</f>
        <v>0</v>
      </c>
      <c r="BH121" s="143">
        <f>IF(U121="sníž. přenesená",N121,0)</f>
        <v>0</v>
      </c>
      <c r="BI121" s="143">
        <f>IF(U121="nulová",N121,0)</f>
        <v>0</v>
      </c>
      <c r="BJ121" s="23" t="s">
        <v>38</v>
      </c>
      <c r="BK121" s="143">
        <f>ROUND(L121*K121,1)</f>
        <v>0</v>
      </c>
      <c r="BL121" s="23" t="s">
        <v>553</v>
      </c>
      <c r="BM121" s="23" t="s">
        <v>925</v>
      </c>
    </row>
    <row r="122" s="1" customFormat="1" ht="16.5" customHeight="1">
      <c r="B122" s="47"/>
      <c r="C122" s="220" t="s">
        <v>118</v>
      </c>
      <c r="D122" s="220" t="s">
        <v>170</v>
      </c>
      <c r="E122" s="221" t="s">
        <v>926</v>
      </c>
      <c r="F122" s="222" t="s">
        <v>927</v>
      </c>
      <c r="G122" s="222"/>
      <c r="H122" s="222"/>
      <c r="I122" s="222"/>
      <c r="J122" s="223" t="s">
        <v>464</v>
      </c>
      <c r="K122" s="224">
        <v>5</v>
      </c>
      <c r="L122" s="225">
        <v>0</v>
      </c>
      <c r="M122" s="226"/>
      <c r="N122" s="227">
        <f>ROUND(L122*K122,1)</f>
        <v>0</v>
      </c>
      <c r="O122" s="227"/>
      <c r="P122" s="227"/>
      <c r="Q122" s="227"/>
      <c r="R122" s="49"/>
      <c r="T122" s="228" t="s">
        <v>22</v>
      </c>
      <c r="U122" s="57" t="s">
        <v>45</v>
      </c>
      <c r="V122" s="48"/>
      <c r="W122" s="229">
        <f>V122*K122</f>
        <v>0</v>
      </c>
      <c r="X122" s="229">
        <v>0</v>
      </c>
      <c r="Y122" s="229">
        <f>X122*K122</f>
        <v>0</v>
      </c>
      <c r="Z122" s="229">
        <v>0</v>
      </c>
      <c r="AA122" s="230">
        <f>Z122*K122</f>
        <v>0</v>
      </c>
      <c r="AR122" s="23" t="s">
        <v>553</v>
      </c>
      <c r="AT122" s="23" t="s">
        <v>170</v>
      </c>
      <c r="AU122" s="23" t="s">
        <v>38</v>
      </c>
      <c r="AY122" s="23" t="s">
        <v>169</v>
      </c>
      <c r="BE122" s="143">
        <f>IF(U122="základní",N122,0)</f>
        <v>0</v>
      </c>
      <c r="BF122" s="143">
        <f>IF(U122="snížená",N122,0)</f>
        <v>0</v>
      </c>
      <c r="BG122" s="143">
        <f>IF(U122="zákl. přenesená",N122,0)</f>
        <v>0</v>
      </c>
      <c r="BH122" s="143">
        <f>IF(U122="sníž. přenesená",N122,0)</f>
        <v>0</v>
      </c>
      <c r="BI122" s="143">
        <f>IF(U122="nulová",N122,0)</f>
        <v>0</v>
      </c>
      <c r="BJ122" s="23" t="s">
        <v>38</v>
      </c>
      <c r="BK122" s="143">
        <f>ROUND(L122*K122,1)</f>
        <v>0</v>
      </c>
      <c r="BL122" s="23" t="s">
        <v>553</v>
      </c>
      <c r="BM122" s="23" t="s">
        <v>928</v>
      </c>
    </row>
    <row r="123" s="1" customFormat="1" ht="16.5" customHeight="1">
      <c r="B123" s="47"/>
      <c r="C123" s="220" t="s">
        <v>187</v>
      </c>
      <c r="D123" s="220" t="s">
        <v>170</v>
      </c>
      <c r="E123" s="221" t="s">
        <v>929</v>
      </c>
      <c r="F123" s="222" t="s">
        <v>930</v>
      </c>
      <c r="G123" s="222"/>
      <c r="H123" s="222"/>
      <c r="I123" s="222"/>
      <c r="J123" s="223" t="s">
        <v>464</v>
      </c>
      <c r="K123" s="224">
        <v>6</v>
      </c>
      <c r="L123" s="225">
        <v>0</v>
      </c>
      <c r="M123" s="226"/>
      <c r="N123" s="227">
        <f>ROUND(L123*K123,1)</f>
        <v>0</v>
      </c>
      <c r="O123" s="227"/>
      <c r="P123" s="227"/>
      <c r="Q123" s="227"/>
      <c r="R123" s="49"/>
      <c r="T123" s="228" t="s">
        <v>22</v>
      </c>
      <c r="U123" s="57" t="s">
        <v>45</v>
      </c>
      <c r="V123" s="48"/>
      <c r="W123" s="229">
        <f>V123*K123</f>
        <v>0</v>
      </c>
      <c r="X123" s="229">
        <v>0</v>
      </c>
      <c r="Y123" s="229">
        <f>X123*K123</f>
        <v>0</v>
      </c>
      <c r="Z123" s="229">
        <v>0</v>
      </c>
      <c r="AA123" s="230">
        <f>Z123*K123</f>
        <v>0</v>
      </c>
      <c r="AR123" s="23" t="s">
        <v>553</v>
      </c>
      <c r="AT123" s="23" t="s">
        <v>170</v>
      </c>
      <c r="AU123" s="23" t="s">
        <v>38</v>
      </c>
      <c r="AY123" s="23" t="s">
        <v>169</v>
      </c>
      <c r="BE123" s="143">
        <f>IF(U123="základní",N123,0)</f>
        <v>0</v>
      </c>
      <c r="BF123" s="143">
        <f>IF(U123="snížená",N123,0)</f>
        <v>0</v>
      </c>
      <c r="BG123" s="143">
        <f>IF(U123="zákl. přenesená",N123,0)</f>
        <v>0</v>
      </c>
      <c r="BH123" s="143">
        <f>IF(U123="sníž. přenesená",N123,0)</f>
        <v>0</v>
      </c>
      <c r="BI123" s="143">
        <f>IF(U123="nulová",N123,0)</f>
        <v>0</v>
      </c>
      <c r="BJ123" s="23" t="s">
        <v>38</v>
      </c>
      <c r="BK123" s="143">
        <f>ROUND(L123*K123,1)</f>
        <v>0</v>
      </c>
      <c r="BL123" s="23" t="s">
        <v>553</v>
      </c>
      <c r="BM123" s="23" t="s">
        <v>931</v>
      </c>
    </row>
    <row r="124" s="1" customFormat="1" ht="16.5" customHeight="1">
      <c r="B124" s="47"/>
      <c r="C124" s="220" t="s">
        <v>174</v>
      </c>
      <c r="D124" s="220" t="s">
        <v>170</v>
      </c>
      <c r="E124" s="221" t="s">
        <v>932</v>
      </c>
      <c r="F124" s="222" t="s">
        <v>933</v>
      </c>
      <c r="G124" s="222"/>
      <c r="H124" s="222"/>
      <c r="I124" s="222"/>
      <c r="J124" s="223" t="s">
        <v>464</v>
      </c>
      <c r="K124" s="224">
        <v>11</v>
      </c>
      <c r="L124" s="225">
        <v>0</v>
      </c>
      <c r="M124" s="226"/>
      <c r="N124" s="227">
        <f>ROUND(L124*K124,1)</f>
        <v>0</v>
      </c>
      <c r="O124" s="227"/>
      <c r="P124" s="227"/>
      <c r="Q124" s="227"/>
      <c r="R124" s="49"/>
      <c r="T124" s="228" t="s">
        <v>22</v>
      </c>
      <c r="U124" s="57" t="s">
        <v>45</v>
      </c>
      <c r="V124" s="48"/>
      <c r="W124" s="229">
        <f>V124*K124</f>
        <v>0</v>
      </c>
      <c r="X124" s="229">
        <v>0</v>
      </c>
      <c r="Y124" s="229">
        <f>X124*K124</f>
        <v>0</v>
      </c>
      <c r="Z124" s="229">
        <v>0</v>
      </c>
      <c r="AA124" s="230">
        <f>Z124*K124</f>
        <v>0</v>
      </c>
      <c r="AR124" s="23" t="s">
        <v>553</v>
      </c>
      <c r="AT124" s="23" t="s">
        <v>170</v>
      </c>
      <c r="AU124" s="23" t="s">
        <v>38</v>
      </c>
      <c r="AY124" s="23" t="s">
        <v>169</v>
      </c>
      <c r="BE124" s="143">
        <f>IF(U124="základní",N124,0)</f>
        <v>0</v>
      </c>
      <c r="BF124" s="143">
        <f>IF(U124="snížená",N124,0)</f>
        <v>0</v>
      </c>
      <c r="BG124" s="143">
        <f>IF(U124="zákl. přenesená",N124,0)</f>
        <v>0</v>
      </c>
      <c r="BH124" s="143">
        <f>IF(U124="sníž. přenesená",N124,0)</f>
        <v>0</v>
      </c>
      <c r="BI124" s="143">
        <f>IF(U124="nulová",N124,0)</f>
        <v>0</v>
      </c>
      <c r="BJ124" s="23" t="s">
        <v>38</v>
      </c>
      <c r="BK124" s="143">
        <f>ROUND(L124*K124,1)</f>
        <v>0</v>
      </c>
      <c r="BL124" s="23" t="s">
        <v>553</v>
      </c>
      <c r="BM124" s="23" t="s">
        <v>934</v>
      </c>
    </row>
    <row r="125" s="1" customFormat="1" ht="16.5" customHeight="1">
      <c r="B125" s="47"/>
      <c r="C125" s="220" t="s">
        <v>194</v>
      </c>
      <c r="D125" s="220" t="s">
        <v>170</v>
      </c>
      <c r="E125" s="221" t="s">
        <v>935</v>
      </c>
      <c r="F125" s="222" t="s">
        <v>936</v>
      </c>
      <c r="G125" s="222"/>
      <c r="H125" s="222"/>
      <c r="I125" s="222"/>
      <c r="J125" s="223" t="s">
        <v>464</v>
      </c>
      <c r="K125" s="224">
        <v>1</v>
      </c>
      <c r="L125" s="225">
        <v>0</v>
      </c>
      <c r="M125" s="226"/>
      <c r="N125" s="227">
        <f>ROUND(L125*K125,1)</f>
        <v>0</v>
      </c>
      <c r="O125" s="227"/>
      <c r="P125" s="227"/>
      <c r="Q125" s="227"/>
      <c r="R125" s="49"/>
      <c r="T125" s="228" t="s">
        <v>22</v>
      </c>
      <c r="U125" s="57" t="s">
        <v>45</v>
      </c>
      <c r="V125" s="48"/>
      <c r="W125" s="229">
        <f>V125*K125</f>
        <v>0</v>
      </c>
      <c r="X125" s="229">
        <v>0</v>
      </c>
      <c r="Y125" s="229">
        <f>X125*K125</f>
        <v>0</v>
      </c>
      <c r="Z125" s="229">
        <v>0</v>
      </c>
      <c r="AA125" s="230">
        <f>Z125*K125</f>
        <v>0</v>
      </c>
      <c r="AR125" s="23" t="s">
        <v>553</v>
      </c>
      <c r="AT125" s="23" t="s">
        <v>170</v>
      </c>
      <c r="AU125" s="23" t="s">
        <v>38</v>
      </c>
      <c r="AY125" s="23" t="s">
        <v>169</v>
      </c>
      <c r="BE125" s="143">
        <f>IF(U125="základní",N125,0)</f>
        <v>0</v>
      </c>
      <c r="BF125" s="143">
        <f>IF(U125="snížená",N125,0)</f>
        <v>0</v>
      </c>
      <c r="BG125" s="143">
        <f>IF(U125="zákl. přenesená",N125,0)</f>
        <v>0</v>
      </c>
      <c r="BH125" s="143">
        <f>IF(U125="sníž. přenesená",N125,0)</f>
        <v>0</v>
      </c>
      <c r="BI125" s="143">
        <f>IF(U125="nulová",N125,0)</f>
        <v>0</v>
      </c>
      <c r="BJ125" s="23" t="s">
        <v>38</v>
      </c>
      <c r="BK125" s="143">
        <f>ROUND(L125*K125,1)</f>
        <v>0</v>
      </c>
      <c r="BL125" s="23" t="s">
        <v>553</v>
      </c>
      <c r="BM125" s="23" t="s">
        <v>937</v>
      </c>
    </row>
    <row r="126" s="1" customFormat="1" ht="25.5" customHeight="1">
      <c r="B126" s="47"/>
      <c r="C126" s="220" t="s">
        <v>198</v>
      </c>
      <c r="D126" s="220" t="s">
        <v>170</v>
      </c>
      <c r="E126" s="221" t="s">
        <v>938</v>
      </c>
      <c r="F126" s="222" t="s">
        <v>939</v>
      </c>
      <c r="G126" s="222"/>
      <c r="H126" s="222"/>
      <c r="I126" s="222"/>
      <c r="J126" s="223" t="s">
        <v>464</v>
      </c>
      <c r="K126" s="224">
        <v>6</v>
      </c>
      <c r="L126" s="225">
        <v>0</v>
      </c>
      <c r="M126" s="226"/>
      <c r="N126" s="227">
        <f>ROUND(L126*K126,1)</f>
        <v>0</v>
      </c>
      <c r="O126" s="227"/>
      <c r="P126" s="227"/>
      <c r="Q126" s="227"/>
      <c r="R126" s="49"/>
      <c r="T126" s="228" t="s">
        <v>22</v>
      </c>
      <c r="U126" s="57" t="s">
        <v>45</v>
      </c>
      <c r="V126" s="48"/>
      <c r="W126" s="229">
        <f>V126*K126</f>
        <v>0</v>
      </c>
      <c r="X126" s="229">
        <v>0</v>
      </c>
      <c r="Y126" s="229">
        <f>X126*K126</f>
        <v>0</v>
      </c>
      <c r="Z126" s="229">
        <v>0</v>
      </c>
      <c r="AA126" s="230">
        <f>Z126*K126</f>
        <v>0</v>
      </c>
      <c r="AR126" s="23" t="s">
        <v>553</v>
      </c>
      <c r="AT126" s="23" t="s">
        <v>170</v>
      </c>
      <c r="AU126" s="23" t="s">
        <v>38</v>
      </c>
      <c r="AY126" s="23" t="s">
        <v>169</v>
      </c>
      <c r="BE126" s="143">
        <f>IF(U126="základní",N126,0)</f>
        <v>0</v>
      </c>
      <c r="BF126" s="143">
        <f>IF(U126="snížená",N126,0)</f>
        <v>0</v>
      </c>
      <c r="BG126" s="143">
        <f>IF(U126="zákl. přenesená",N126,0)</f>
        <v>0</v>
      </c>
      <c r="BH126" s="143">
        <f>IF(U126="sníž. přenesená",N126,0)</f>
        <v>0</v>
      </c>
      <c r="BI126" s="143">
        <f>IF(U126="nulová",N126,0)</f>
        <v>0</v>
      </c>
      <c r="BJ126" s="23" t="s">
        <v>38</v>
      </c>
      <c r="BK126" s="143">
        <f>ROUND(L126*K126,1)</f>
        <v>0</v>
      </c>
      <c r="BL126" s="23" t="s">
        <v>553</v>
      </c>
      <c r="BM126" s="23" t="s">
        <v>940</v>
      </c>
    </row>
    <row r="127" s="1" customFormat="1" ht="16.5" customHeight="1">
      <c r="B127" s="47"/>
      <c r="C127" s="220" t="s">
        <v>202</v>
      </c>
      <c r="D127" s="220" t="s">
        <v>170</v>
      </c>
      <c r="E127" s="221" t="s">
        <v>941</v>
      </c>
      <c r="F127" s="222" t="s">
        <v>942</v>
      </c>
      <c r="G127" s="222"/>
      <c r="H127" s="222"/>
      <c r="I127" s="222"/>
      <c r="J127" s="223" t="s">
        <v>464</v>
      </c>
      <c r="K127" s="224">
        <v>48</v>
      </c>
      <c r="L127" s="225">
        <v>0</v>
      </c>
      <c r="M127" s="226"/>
      <c r="N127" s="227">
        <f>ROUND(L127*K127,1)</f>
        <v>0</v>
      </c>
      <c r="O127" s="227"/>
      <c r="P127" s="227"/>
      <c r="Q127" s="227"/>
      <c r="R127" s="49"/>
      <c r="T127" s="228" t="s">
        <v>22</v>
      </c>
      <c r="U127" s="57" t="s">
        <v>45</v>
      </c>
      <c r="V127" s="48"/>
      <c r="W127" s="229">
        <f>V127*K127</f>
        <v>0</v>
      </c>
      <c r="X127" s="229">
        <v>0</v>
      </c>
      <c r="Y127" s="229">
        <f>X127*K127</f>
        <v>0</v>
      </c>
      <c r="Z127" s="229">
        <v>0</v>
      </c>
      <c r="AA127" s="230">
        <f>Z127*K127</f>
        <v>0</v>
      </c>
      <c r="AR127" s="23" t="s">
        <v>553</v>
      </c>
      <c r="AT127" s="23" t="s">
        <v>170</v>
      </c>
      <c r="AU127" s="23" t="s">
        <v>38</v>
      </c>
      <c r="AY127" s="23" t="s">
        <v>169</v>
      </c>
      <c r="BE127" s="143">
        <f>IF(U127="základní",N127,0)</f>
        <v>0</v>
      </c>
      <c r="BF127" s="143">
        <f>IF(U127="snížená",N127,0)</f>
        <v>0</v>
      </c>
      <c r="BG127" s="143">
        <f>IF(U127="zákl. přenesená",N127,0)</f>
        <v>0</v>
      </c>
      <c r="BH127" s="143">
        <f>IF(U127="sníž. přenesená",N127,0)</f>
        <v>0</v>
      </c>
      <c r="BI127" s="143">
        <f>IF(U127="nulová",N127,0)</f>
        <v>0</v>
      </c>
      <c r="BJ127" s="23" t="s">
        <v>38</v>
      </c>
      <c r="BK127" s="143">
        <f>ROUND(L127*K127,1)</f>
        <v>0</v>
      </c>
      <c r="BL127" s="23" t="s">
        <v>553</v>
      </c>
      <c r="BM127" s="23" t="s">
        <v>943</v>
      </c>
    </row>
    <row r="128" s="1" customFormat="1" ht="25.5" customHeight="1">
      <c r="B128" s="47"/>
      <c r="C128" s="220" t="s">
        <v>208</v>
      </c>
      <c r="D128" s="220" t="s">
        <v>170</v>
      </c>
      <c r="E128" s="221" t="s">
        <v>944</v>
      </c>
      <c r="F128" s="222" t="s">
        <v>945</v>
      </c>
      <c r="G128" s="222"/>
      <c r="H128" s="222"/>
      <c r="I128" s="222"/>
      <c r="J128" s="223" t="s">
        <v>184</v>
      </c>
      <c r="K128" s="224">
        <v>450</v>
      </c>
      <c r="L128" s="225">
        <v>0</v>
      </c>
      <c r="M128" s="226"/>
      <c r="N128" s="227">
        <f>ROUND(L128*K128,1)</f>
        <v>0</v>
      </c>
      <c r="O128" s="227"/>
      <c r="P128" s="227"/>
      <c r="Q128" s="227"/>
      <c r="R128" s="49"/>
      <c r="T128" s="228" t="s">
        <v>22</v>
      </c>
      <c r="U128" s="57" t="s">
        <v>45</v>
      </c>
      <c r="V128" s="48"/>
      <c r="W128" s="229">
        <f>V128*K128</f>
        <v>0</v>
      </c>
      <c r="X128" s="229">
        <v>0</v>
      </c>
      <c r="Y128" s="229">
        <f>X128*K128</f>
        <v>0</v>
      </c>
      <c r="Z128" s="229">
        <v>0</v>
      </c>
      <c r="AA128" s="230">
        <f>Z128*K128</f>
        <v>0</v>
      </c>
      <c r="AR128" s="23" t="s">
        <v>553</v>
      </c>
      <c r="AT128" s="23" t="s">
        <v>170</v>
      </c>
      <c r="AU128" s="23" t="s">
        <v>38</v>
      </c>
      <c r="AY128" s="23" t="s">
        <v>169</v>
      </c>
      <c r="BE128" s="143">
        <f>IF(U128="základní",N128,0)</f>
        <v>0</v>
      </c>
      <c r="BF128" s="143">
        <f>IF(U128="snížená",N128,0)</f>
        <v>0</v>
      </c>
      <c r="BG128" s="143">
        <f>IF(U128="zákl. přenesená",N128,0)</f>
        <v>0</v>
      </c>
      <c r="BH128" s="143">
        <f>IF(U128="sníž. přenesená",N128,0)</f>
        <v>0</v>
      </c>
      <c r="BI128" s="143">
        <f>IF(U128="nulová",N128,0)</f>
        <v>0</v>
      </c>
      <c r="BJ128" s="23" t="s">
        <v>38</v>
      </c>
      <c r="BK128" s="143">
        <f>ROUND(L128*K128,1)</f>
        <v>0</v>
      </c>
      <c r="BL128" s="23" t="s">
        <v>553</v>
      </c>
      <c r="BM128" s="23" t="s">
        <v>946</v>
      </c>
    </row>
    <row r="129" s="1" customFormat="1" ht="25.5" customHeight="1">
      <c r="B129" s="47"/>
      <c r="C129" s="220" t="s">
        <v>215</v>
      </c>
      <c r="D129" s="220" t="s">
        <v>170</v>
      </c>
      <c r="E129" s="221" t="s">
        <v>947</v>
      </c>
      <c r="F129" s="222" t="s">
        <v>948</v>
      </c>
      <c r="G129" s="222"/>
      <c r="H129" s="222"/>
      <c r="I129" s="222"/>
      <c r="J129" s="223" t="s">
        <v>184</v>
      </c>
      <c r="K129" s="224">
        <v>200</v>
      </c>
      <c r="L129" s="225">
        <v>0</v>
      </c>
      <c r="M129" s="226"/>
      <c r="N129" s="227">
        <f>ROUND(L129*K129,1)</f>
        <v>0</v>
      </c>
      <c r="O129" s="227"/>
      <c r="P129" s="227"/>
      <c r="Q129" s="227"/>
      <c r="R129" s="49"/>
      <c r="T129" s="228" t="s">
        <v>22</v>
      </c>
      <c r="U129" s="57" t="s">
        <v>45</v>
      </c>
      <c r="V129" s="48"/>
      <c r="W129" s="229">
        <f>V129*K129</f>
        <v>0</v>
      </c>
      <c r="X129" s="229">
        <v>0</v>
      </c>
      <c r="Y129" s="229">
        <f>X129*K129</f>
        <v>0</v>
      </c>
      <c r="Z129" s="229">
        <v>0</v>
      </c>
      <c r="AA129" s="230">
        <f>Z129*K129</f>
        <v>0</v>
      </c>
      <c r="AR129" s="23" t="s">
        <v>553</v>
      </c>
      <c r="AT129" s="23" t="s">
        <v>170</v>
      </c>
      <c r="AU129" s="23" t="s">
        <v>38</v>
      </c>
      <c r="AY129" s="23" t="s">
        <v>169</v>
      </c>
      <c r="BE129" s="143">
        <f>IF(U129="základní",N129,0)</f>
        <v>0</v>
      </c>
      <c r="BF129" s="143">
        <f>IF(U129="snížená",N129,0)</f>
        <v>0</v>
      </c>
      <c r="BG129" s="143">
        <f>IF(U129="zákl. přenesená",N129,0)</f>
        <v>0</v>
      </c>
      <c r="BH129" s="143">
        <f>IF(U129="sníž. přenesená",N129,0)</f>
        <v>0</v>
      </c>
      <c r="BI129" s="143">
        <f>IF(U129="nulová",N129,0)</f>
        <v>0</v>
      </c>
      <c r="BJ129" s="23" t="s">
        <v>38</v>
      </c>
      <c r="BK129" s="143">
        <f>ROUND(L129*K129,1)</f>
        <v>0</v>
      </c>
      <c r="BL129" s="23" t="s">
        <v>553</v>
      </c>
      <c r="BM129" s="23" t="s">
        <v>949</v>
      </c>
    </row>
    <row r="130" s="1" customFormat="1" ht="25.5" customHeight="1">
      <c r="B130" s="47"/>
      <c r="C130" s="220" t="s">
        <v>219</v>
      </c>
      <c r="D130" s="220" t="s">
        <v>170</v>
      </c>
      <c r="E130" s="221" t="s">
        <v>950</v>
      </c>
      <c r="F130" s="222" t="s">
        <v>951</v>
      </c>
      <c r="G130" s="222"/>
      <c r="H130" s="222"/>
      <c r="I130" s="222"/>
      <c r="J130" s="223" t="s">
        <v>184</v>
      </c>
      <c r="K130" s="224">
        <v>235</v>
      </c>
      <c r="L130" s="225">
        <v>0</v>
      </c>
      <c r="M130" s="226"/>
      <c r="N130" s="227">
        <f>ROUND(L130*K130,1)</f>
        <v>0</v>
      </c>
      <c r="O130" s="227"/>
      <c r="P130" s="227"/>
      <c r="Q130" s="227"/>
      <c r="R130" s="49"/>
      <c r="T130" s="228" t="s">
        <v>22</v>
      </c>
      <c r="U130" s="57" t="s">
        <v>45</v>
      </c>
      <c r="V130" s="48"/>
      <c r="W130" s="229">
        <f>V130*K130</f>
        <v>0</v>
      </c>
      <c r="X130" s="229">
        <v>0</v>
      </c>
      <c r="Y130" s="229">
        <f>X130*K130</f>
        <v>0</v>
      </c>
      <c r="Z130" s="229">
        <v>0</v>
      </c>
      <c r="AA130" s="230">
        <f>Z130*K130</f>
        <v>0</v>
      </c>
      <c r="AR130" s="23" t="s">
        <v>553</v>
      </c>
      <c r="AT130" s="23" t="s">
        <v>170</v>
      </c>
      <c r="AU130" s="23" t="s">
        <v>38</v>
      </c>
      <c r="AY130" s="23" t="s">
        <v>169</v>
      </c>
      <c r="BE130" s="143">
        <f>IF(U130="základní",N130,0)</f>
        <v>0</v>
      </c>
      <c r="BF130" s="143">
        <f>IF(U130="snížená",N130,0)</f>
        <v>0</v>
      </c>
      <c r="BG130" s="143">
        <f>IF(U130="zákl. přenesená",N130,0)</f>
        <v>0</v>
      </c>
      <c r="BH130" s="143">
        <f>IF(U130="sníž. přenesená",N130,0)</f>
        <v>0</v>
      </c>
      <c r="BI130" s="143">
        <f>IF(U130="nulová",N130,0)</f>
        <v>0</v>
      </c>
      <c r="BJ130" s="23" t="s">
        <v>38</v>
      </c>
      <c r="BK130" s="143">
        <f>ROUND(L130*K130,1)</f>
        <v>0</v>
      </c>
      <c r="BL130" s="23" t="s">
        <v>553</v>
      </c>
      <c r="BM130" s="23" t="s">
        <v>952</v>
      </c>
    </row>
    <row r="131" s="1" customFormat="1" ht="16.5" customHeight="1">
      <c r="B131" s="47"/>
      <c r="C131" s="220" t="s">
        <v>227</v>
      </c>
      <c r="D131" s="220" t="s">
        <v>170</v>
      </c>
      <c r="E131" s="221" t="s">
        <v>953</v>
      </c>
      <c r="F131" s="222" t="s">
        <v>954</v>
      </c>
      <c r="G131" s="222"/>
      <c r="H131" s="222"/>
      <c r="I131" s="222"/>
      <c r="J131" s="223" t="s">
        <v>184</v>
      </c>
      <c r="K131" s="224">
        <v>320</v>
      </c>
      <c r="L131" s="225">
        <v>0</v>
      </c>
      <c r="M131" s="226"/>
      <c r="N131" s="227">
        <f>ROUND(L131*K131,1)</f>
        <v>0</v>
      </c>
      <c r="O131" s="227"/>
      <c r="P131" s="227"/>
      <c r="Q131" s="227"/>
      <c r="R131" s="49"/>
      <c r="T131" s="228" t="s">
        <v>22</v>
      </c>
      <c r="U131" s="57" t="s">
        <v>45</v>
      </c>
      <c r="V131" s="48"/>
      <c r="W131" s="229">
        <f>V131*K131</f>
        <v>0</v>
      </c>
      <c r="X131" s="229">
        <v>0</v>
      </c>
      <c r="Y131" s="229">
        <f>X131*K131</f>
        <v>0</v>
      </c>
      <c r="Z131" s="229">
        <v>0</v>
      </c>
      <c r="AA131" s="230">
        <f>Z131*K131</f>
        <v>0</v>
      </c>
      <c r="AR131" s="23" t="s">
        <v>553</v>
      </c>
      <c r="AT131" s="23" t="s">
        <v>170</v>
      </c>
      <c r="AU131" s="23" t="s">
        <v>38</v>
      </c>
      <c r="AY131" s="23" t="s">
        <v>169</v>
      </c>
      <c r="BE131" s="143">
        <f>IF(U131="základní",N131,0)</f>
        <v>0</v>
      </c>
      <c r="BF131" s="143">
        <f>IF(U131="snížená",N131,0)</f>
        <v>0</v>
      </c>
      <c r="BG131" s="143">
        <f>IF(U131="zákl. přenesená",N131,0)</f>
        <v>0</v>
      </c>
      <c r="BH131" s="143">
        <f>IF(U131="sníž. přenesená",N131,0)</f>
        <v>0</v>
      </c>
      <c r="BI131" s="143">
        <f>IF(U131="nulová",N131,0)</f>
        <v>0</v>
      </c>
      <c r="BJ131" s="23" t="s">
        <v>38</v>
      </c>
      <c r="BK131" s="143">
        <f>ROUND(L131*K131,1)</f>
        <v>0</v>
      </c>
      <c r="BL131" s="23" t="s">
        <v>553</v>
      </c>
      <c r="BM131" s="23" t="s">
        <v>955</v>
      </c>
    </row>
    <row r="132" s="9" customFormat="1" ht="37.44" customHeight="1">
      <c r="B132" s="206"/>
      <c r="C132" s="207"/>
      <c r="D132" s="208" t="s">
        <v>920</v>
      </c>
      <c r="E132" s="208"/>
      <c r="F132" s="208"/>
      <c r="G132" s="208"/>
      <c r="H132" s="208"/>
      <c r="I132" s="208"/>
      <c r="J132" s="208"/>
      <c r="K132" s="208"/>
      <c r="L132" s="208"/>
      <c r="M132" s="208"/>
      <c r="N132" s="276">
        <f>BK132</f>
        <v>0</v>
      </c>
      <c r="O132" s="277"/>
      <c r="P132" s="277"/>
      <c r="Q132" s="277"/>
      <c r="R132" s="210"/>
      <c r="T132" s="211"/>
      <c r="U132" s="207"/>
      <c r="V132" s="207"/>
      <c r="W132" s="212">
        <f>SUM(W133:W143)</f>
        <v>0</v>
      </c>
      <c r="X132" s="207"/>
      <c r="Y132" s="212">
        <f>SUM(Y133:Y143)</f>
        <v>0</v>
      </c>
      <c r="Z132" s="207"/>
      <c r="AA132" s="213">
        <f>SUM(AA133:AA143)</f>
        <v>0</v>
      </c>
      <c r="AR132" s="214" t="s">
        <v>38</v>
      </c>
      <c r="AT132" s="215" t="s">
        <v>79</v>
      </c>
      <c r="AU132" s="215" t="s">
        <v>80</v>
      </c>
      <c r="AY132" s="214" t="s">
        <v>169</v>
      </c>
      <c r="BK132" s="216">
        <f>SUM(BK133:BK143)</f>
        <v>0</v>
      </c>
    </row>
    <row r="133" s="1" customFormat="1" ht="25.5" customHeight="1">
      <c r="B133" s="47"/>
      <c r="C133" s="261" t="s">
        <v>241</v>
      </c>
      <c r="D133" s="261" t="s">
        <v>248</v>
      </c>
      <c r="E133" s="262" t="s">
        <v>956</v>
      </c>
      <c r="F133" s="263" t="s">
        <v>957</v>
      </c>
      <c r="G133" s="263"/>
      <c r="H133" s="263"/>
      <c r="I133" s="263"/>
      <c r="J133" s="264" t="s">
        <v>184</v>
      </c>
      <c r="K133" s="265">
        <v>450</v>
      </c>
      <c r="L133" s="266">
        <v>0</v>
      </c>
      <c r="M133" s="267"/>
      <c r="N133" s="268">
        <f>ROUND(L133*K133,1)</f>
        <v>0</v>
      </c>
      <c r="O133" s="227"/>
      <c r="P133" s="227"/>
      <c r="Q133" s="227"/>
      <c r="R133" s="49"/>
      <c r="T133" s="228" t="s">
        <v>22</v>
      </c>
      <c r="U133" s="57" t="s">
        <v>45</v>
      </c>
      <c r="V133" s="48"/>
      <c r="W133" s="229">
        <f>V133*K133</f>
        <v>0</v>
      </c>
      <c r="X133" s="229">
        <v>0</v>
      </c>
      <c r="Y133" s="229">
        <f>X133*K133</f>
        <v>0</v>
      </c>
      <c r="Z133" s="229">
        <v>0</v>
      </c>
      <c r="AA133" s="230">
        <f>Z133*K133</f>
        <v>0</v>
      </c>
      <c r="AR133" s="23" t="s">
        <v>260</v>
      </c>
      <c r="AT133" s="23" t="s">
        <v>248</v>
      </c>
      <c r="AU133" s="23" t="s">
        <v>38</v>
      </c>
      <c r="AY133" s="23" t="s">
        <v>169</v>
      </c>
      <c r="BE133" s="143">
        <f>IF(U133="základní",N133,0)</f>
        <v>0</v>
      </c>
      <c r="BF133" s="143">
        <f>IF(U133="snížená",N133,0)</f>
        <v>0</v>
      </c>
      <c r="BG133" s="143">
        <f>IF(U133="zákl. přenesená",N133,0)</f>
        <v>0</v>
      </c>
      <c r="BH133" s="143">
        <f>IF(U133="sníž. přenesená",N133,0)</f>
        <v>0</v>
      </c>
      <c r="BI133" s="143">
        <f>IF(U133="nulová",N133,0)</f>
        <v>0</v>
      </c>
      <c r="BJ133" s="23" t="s">
        <v>38</v>
      </c>
      <c r="BK133" s="143">
        <f>ROUND(L133*K133,1)</f>
        <v>0</v>
      </c>
      <c r="BL133" s="23" t="s">
        <v>260</v>
      </c>
      <c r="BM133" s="23" t="s">
        <v>958</v>
      </c>
    </row>
    <row r="134" s="1" customFormat="1" ht="25.5" customHeight="1">
      <c r="B134" s="47"/>
      <c r="C134" s="261" t="s">
        <v>247</v>
      </c>
      <c r="D134" s="261" t="s">
        <v>248</v>
      </c>
      <c r="E134" s="262" t="s">
        <v>959</v>
      </c>
      <c r="F134" s="263" t="s">
        <v>960</v>
      </c>
      <c r="G134" s="263"/>
      <c r="H134" s="263"/>
      <c r="I134" s="263"/>
      <c r="J134" s="264" t="s">
        <v>184</v>
      </c>
      <c r="K134" s="265">
        <v>200</v>
      </c>
      <c r="L134" s="266">
        <v>0</v>
      </c>
      <c r="M134" s="267"/>
      <c r="N134" s="268">
        <f>ROUND(L134*K134,1)</f>
        <v>0</v>
      </c>
      <c r="O134" s="227"/>
      <c r="P134" s="227"/>
      <c r="Q134" s="227"/>
      <c r="R134" s="49"/>
      <c r="T134" s="228" t="s">
        <v>22</v>
      </c>
      <c r="U134" s="57" t="s">
        <v>45</v>
      </c>
      <c r="V134" s="48"/>
      <c r="W134" s="229">
        <f>V134*K134</f>
        <v>0</v>
      </c>
      <c r="X134" s="229">
        <v>0</v>
      </c>
      <c r="Y134" s="229">
        <f>X134*K134</f>
        <v>0</v>
      </c>
      <c r="Z134" s="229">
        <v>0</v>
      </c>
      <c r="AA134" s="230">
        <f>Z134*K134</f>
        <v>0</v>
      </c>
      <c r="AR134" s="23" t="s">
        <v>260</v>
      </c>
      <c r="AT134" s="23" t="s">
        <v>248</v>
      </c>
      <c r="AU134" s="23" t="s">
        <v>38</v>
      </c>
      <c r="AY134" s="23" t="s">
        <v>169</v>
      </c>
      <c r="BE134" s="143">
        <f>IF(U134="základní",N134,0)</f>
        <v>0</v>
      </c>
      <c r="BF134" s="143">
        <f>IF(U134="snížená",N134,0)</f>
        <v>0</v>
      </c>
      <c r="BG134" s="143">
        <f>IF(U134="zákl. přenesená",N134,0)</f>
        <v>0</v>
      </c>
      <c r="BH134" s="143">
        <f>IF(U134="sníž. přenesená",N134,0)</f>
        <v>0</v>
      </c>
      <c r="BI134" s="143">
        <f>IF(U134="nulová",N134,0)</f>
        <v>0</v>
      </c>
      <c r="BJ134" s="23" t="s">
        <v>38</v>
      </c>
      <c r="BK134" s="143">
        <f>ROUND(L134*K134,1)</f>
        <v>0</v>
      </c>
      <c r="BL134" s="23" t="s">
        <v>260</v>
      </c>
      <c r="BM134" s="23" t="s">
        <v>961</v>
      </c>
    </row>
    <row r="135" s="1" customFormat="1" ht="25.5" customHeight="1">
      <c r="B135" s="47"/>
      <c r="C135" s="261" t="s">
        <v>252</v>
      </c>
      <c r="D135" s="261" t="s">
        <v>248</v>
      </c>
      <c r="E135" s="262" t="s">
        <v>962</v>
      </c>
      <c r="F135" s="263" t="s">
        <v>963</v>
      </c>
      <c r="G135" s="263"/>
      <c r="H135" s="263"/>
      <c r="I135" s="263"/>
      <c r="J135" s="264" t="s">
        <v>184</v>
      </c>
      <c r="K135" s="265">
        <v>235</v>
      </c>
      <c r="L135" s="266">
        <v>0</v>
      </c>
      <c r="M135" s="267"/>
      <c r="N135" s="268">
        <f>ROUND(L135*K135,1)</f>
        <v>0</v>
      </c>
      <c r="O135" s="227"/>
      <c r="P135" s="227"/>
      <c r="Q135" s="227"/>
      <c r="R135" s="49"/>
      <c r="T135" s="228" t="s">
        <v>22</v>
      </c>
      <c r="U135" s="57" t="s">
        <v>45</v>
      </c>
      <c r="V135" s="48"/>
      <c r="W135" s="229">
        <f>V135*K135</f>
        <v>0</v>
      </c>
      <c r="X135" s="229">
        <v>0</v>
      </c>
      <c r="Y135" s="229">
        <f>X135*K135</f>
        <v>0</v>
      </c>
      <c r="Z135" s="229">
        <v>0</v>
      </c>
      <c r="AA135" s="230">
        <f>Z135*K135</f>
        <v>0</v>
      </c>
      <c r="AR135" s="23" t="s">
        <v>260</v>
      </c>
      <c r="AT135" s="23" t="s">
        <v>248</v>
      </c>
      <c r="AU135" s="23" t="s">
        <v>38</v>
      </c>
      <c r="AY135" s="23" t="s">
        <v>169</v>
      </c>
      <c r="BE135" s="143">
        <f>IF(U135="základní",N135,0)</f>
        <v>0</v>
      </c>
      <c r="BF135" s="143">
        <f>IF(U135="snížená",N135,0)</f>
        <v>0</v>
      </c>
      <c r="BG135" s="143">
        <f>IF(U135="zákl. přenesená",N135,0)</f>
        <v>0</v>
      </c>
      <c r="BH135" s="143">
        <f>IF(U135="sníž. přenesená",N135,0)</f>
        <v>0</v>
      </c>
      <c r="BI135" s="143">
        <f>IF(U135="nulová",N135,0)</f>
        <v>0</v>
      </c>
      <c r="BJ135" s="23" t="s">
        <v>38</v>
      </c>
      <c r="BK135" s="143">
        <f>ROUND(L135*K135,1)</f>
        <v>0</v>
      </c>
      <c r="BL135" s="23" t="s">
        <v>260</v>
      </c>
      <c r="BM135" s="23" t="s">
        <v>964</v>
      </c>
    </row>
    <row r="136" s="1" customFormat="1" ht="16.5" customHeight="1">
      <c r="B136" s="47"/>
      <c r="C136" s="261" t="s">
        <v>11</v>
      </c>
      <c r="D136" s="261" t="s">
        <v>248</v>
      </c>
      <c r="E136" s="262" t="s">
        <v>965</v>
      </c>
      <c r="F136" s="263" t="s">
        <v>966</v>
      </c>
      <c r="G136" s="263"/>
      <c r="H136" s="263"/>
      <c r="I136" s="263"/>
      <c r="J136" s="264" t="s">
        <v>464</v>
      </c>
      <c r="K136" s="265">
        <v>48</v>
      </c>
      <c r="L136" s="266">
        <v>0</v>
      </c>
      <c r="M136" s="267"/>
      <c r="N136" s="268">
        <f>ROUND(L136*K136,1)</f>
        <v>0</v>
      </c>
      <c r="O136" s="227"/>
      <c r="P136" s="227"/>
      <c r="Q136" s="227"/>
      <c r="R136" s="49"/>
      <c r="T136" s="228" t="s">
        <v>22</v>
      </c>
      <c r="U136" s="57" t="s">
        <v>45</v>
      </c>
      <c r="V136" s="48"/>
      <c r="W136" s="229">
        <f>V136*K136</f>
        <v>0</v>
      </c>
      <c r="X136" s="229">
        <v>0</v>
      </c>
      <c r="Y136" s="229">
        <f>X136*K136</f>
        <v>0</v>
      </c>
      <c r="Z136" s="229">
        <v>0</v>
      </c>
      <c r="AA136" s="230">
        <f>Z136*K136</f>
        <v>0</v>
      </c>
      <c r="AR136" s="23" t="s">
        <v>260</v>
      </c>
      <c r="AT136" s="23" t="s">
        <v>248</v>
      </c>
      <c r="AU136" s="23" t="s">
        <v>38</v>
      </c>
      <c r="AY136" s="23" t="s">
        <v>169</v>
      </c>
      <c r="BE136" s="143">
        <f>IF(U136="základní",N136,0)</f>
        <v>0</v>
      </c>
      <c r="BF136" s="143">
        <f>IF(U136="snížená",N136,0)</f>
        <v>0</v>
      </c>
      <c r="BG136" s="143">
        <f>IF(U136="zákl. přenesená",N136,0)</f>
        <v>0</v>
      </c>
      <c r="BH136" s="143">
        <f>IF(U136="sníž. přenesená",N136,0)</f>
        <v>0</v>
      </c>
      <c r="BI136" s="143">
        <f>IF(U136="nulová",N136,0)</f>
        <v>0</v>
      </c>
      <c r="BJ136" s="23" t="s">
        <v>38</v>
      </c>
      <c r="BK136" s="143">
        <f>ROUND(L136*K136,1)</f>
        <v>0</v>
      </c>
      <c r="BL136" s="23" t="s">
        <v>260</v>
      </c>
      <c r="BM136" s="23" t="s">
        <v>967</v>
      </c>
    </row>
    <row r="137" s="1" customFormat="1" ht="16.5" customHeight="1">
      <c r="B137" s="47"/>
      <c r="C137" s="261" t="s">
        <v>262</v>
      </c>
      <c r="D137" s="261" t="s">
        <v>248</v>
      </c>
      <c r="E137" s="262" t="s">
        <v>968</v>
      </c>
      <c r="F137" s="263" t="s">
        <v>969</v>
      </c>
      <c r="G137" s="263"/>
      <c r="H137" s="263"/>
      <c r="I137" s="263"/>
      <c r="J137" s="264" t="s">
        <v>464</v>
      </c>
      <c r="K137" s="265">
        <v>6</v>
      </c>
      <c r="L137" s="266">
        <v>0</v>
      </c>
      <c r="M137" s="267"/>
      <c r="N137" s="268">
        <f>ROUND(L137*K137,1)</f>
        <v>0</v>
      </c>
      <c r="O137" s="227"/>
      <c r="P137" s="227"/>
      <c r="Q137" s="227"/>
      <c r="R137" s="49"/>
      <c r="T137" s="228" t="s">
        <v>22</v>
      </c>
      <c r="U137" s="57" t="s">
        <v>45</v>
      </c>
      <c r="V137" s="48"/>
      <c r="W137" s="229">
        <f>V137*K137</f>
        <v>0</v>
      </c>
      <c r="X137" s="229">
        <v>0</v>
      </c>
      <c r="Y137" s="229">
        <f>X137*K137</f>
        <v>0</v>
      </c>
      <c r="Z137" s="229">
        <v>0</v>
      </c>
      <c r="AA137" s="230">
        <f>Z137*K137</f>
        <v>0</v>
      </c>
      <c r="AR137" s="23" t="s">
        <v>260</v>
      </c>
      <c r="AT137" s="23" t="s">
        <v>248</v>
      </c>
      <c r="AU137" s="23" t="s">
        <v>38</v>
      </c>
      <c r="AY137" s="23" t="s">
        <v>169</v>
      </c>
      <c r="BE137" s="143">
        <f>IF(U137="základní",N137,0)</f>
        <v>0</v>
      </c>
      <c r="BF137" s="143">
        <f>IF(U137="snížená",N137,0)</f>
        <v>0</v>
      </c>
      <c r="BG137" s="143">
        <f>IF(U137="zákl. přenesená",N137,0)</f>
        <v>0</v>
      </c>
      <c r="BH137" s="143">
        <f>IF(U137="sníž. přenesená",N137,0)</f>
        <v>0</v>
      </c>
      <c r="BI137" s="143">
        <f>IF(U137="nulová",N137,0)</f>
        <v>0</v>
      </c>
      <c r="BJ137" s="23" t="s">
        <v>38</v>
      </c>
      <c r="BK137" s="143">
        <f>ROUND(L137*K137,1)</f>
        <v>0</v>
      </c>
      <c r="BL137" s="23" t="s">
        <v>260</v>
      </c>
      <c r="BM137" s="23" t="s">
        <v>970</v>
      </c>
    </row>
    <row r="138" s="1" customFormat="1" ht="16.5" customHeight="1">
      <c r="B138" s="47"/>
      <c r="C138" s="261" t="s">
        <v>268</v>
      </c>
      <c r="D138" s="261" t="s">
        <v>248</v>
      </c>
      <c r="E138" s="262" t="s">
        <v>971</v>
      </c>
      <c r="F138" s="263" t="s">
        <v>972</v>
      </c>
      <c r="G138" s="263"/>
      <c r="H138" s="263"/>
      <c r="I138" s="263"/>
      <c r="J138" s="264" t="s">
        <v>464</v>
      </c>
      <c r="K138" s="265">
        <v>6</v>
      </c>
      <c r="L138" s="266">
        <v>0</v>
      </c>
      <c r="M138" s="267"/>
      <c r="N138" s="268">
        <f>ROUND(L138*K138,1)</f>
        <v>0</v>
      </c>
      <c r="O138" s="227"/>
      <c r="P138" s="227"/>
      <c r="Q138" s="227"/>
      <c r="R138" s="49"/>
      <c r="T138" s="228" t="s">
        <v>22</v>
      </c>
      <c r="U138" s="57" t="s">
        <v>45</v>
      </c>
      <c r="V138" s="48"/>
      <c r="W138" s="229">
        <f>V138*K138</f>
        <v>0</v>
      </c>
      <c r="X138" s="229">
        <v>0</v>
      </c>
      <c r="Y138" s="229">
        <f>X138*K138</f>
        <v>0</v>
      </c>
      <c r="Z138" s="229">
        <v>0</v>
      </c>
      <c r="AA138" s="230">
        <f>Z138*K138</f>
        <v>0</v>
      </c>
      <c r="AR138" s="23" t="s">
        <v>260</v>
      </c>
      <c r="AT138" s="23" t="s">
        <v>248</v>
      </c>
      <c r="AU138" s="23" t="s">
        <v>38</v>
      </c>
      <c r="AY138" s="23" t="s">
        <v>169</v>
      </c>
      <c r="BE138" s="143">
        <f>IF(U138="základní",N138,0)</f>
        <v>0</v>
      </c>
      <c r="BF138" s="143">
        <f>IF(U138="snížená",N138,0)</f>
        <v>0</v>
      </c>
      <c r="BG138" s="143">
        <f>IF(U138="zákl. přenesená",N138,0)</f>
        <v>0</v>
      </c>
      <c r="BH138" s="143">
        <f>IF(U138="sníž. přenesená",N138,0)</f>
        <v>0</v>
      </c>
      <c r="BI138" s="143">
        <f>IF(U138="nulová",N138,0)</f>
        <v>0</v>
      </c>
      <c r="BJ138" s="23" t="s">
        <v>38</v>
      </c>
      <c r="BK138" s="143">
        <f>ROUND(L138*K138,1)</f>
        <v>0</v>
      </c>
      <c r="BL138" s="23" t="s">
        <v>260</v>
      </c>
      <c r="BM138" s="23" t="s">
        <v>973</v>
      </c>
    </row>
    <row r="139" s="1" customFormat="1" ht="16.5" customHeight="1">
      <c r="B139" s="47"/>
      <c r="C139" s="261" t="s">
        <v>274</v>
      </c>
      <c r="D139" s="261" t="s">
        <v>248</v>
      </c>
      <c r="E139" s="262" t="s">
        <v>974</v>
      </c>
      <c r="F139" s="263" t="s">
        <v>927</v>
      </c>
      <c r="G139" s="263"/>
      <c r="H139" s="263"/>
      <c r="I139" s="263"/>
      <c r="J139" s="264" t="s">
        <v>464</v>
      </c>
      <c r="K139" s="265">
        <v>5</v>
      </c>
      <c r="L139" s="266">
        <v>0</v>
      </c>
      <c r="M139" s="267"/>
      <c r="N139" s="268">
        <f>ROUND(L139*K139,1)</f>
        <v>0</v>
      </c>
      <c r="O139" s="227"/>
      <c r="P139" s="227"/>
      <c r="Q139" s="227"/>
      <c r="R139" s="49"/>
      <c r="T139" s="228" t="s">
        <v>22</v>
      </c>
      <c r="U139" s="57" t="s">
        <v>45</v>
      </c>
      <c r="V139" s="48"/>
      <c r="W139" s="229">
        <f>V139*K139</f>
        <v>0</v>
      </c>
      <c r="X139" s="229">
        <v>0</v>
      </c>
      <c r="Y139" s="229">
        <f>X139*K139</f>
        <v>0</v>
      </c>
      <c r="Z139" s="229">
        <v>0</v>
      </c>
      <c r="AA139" s="230">
        <f>Z139*K139</f>
        <v>0</v>
      </c>
      <c r="AR139" s="23" t="s">
        <v>260</v>
      </c>
      <c r="AT139" s="23" t="s">
        <v>248</v>
      </c>
      <c r="AU139" s="23" t="s">
        <v>38</v>
      </c>
      <c r="AY139" s="23" t="s">
        <v>169</v>
      </c>
      <c r="BE139" s="143">
        <f>IF(U139="základní",N139,0)</f>
        <v>0</v>
      </c>
      <c r="BF139" s="143">
        <f>IF(U139="snížená",N139,0)</f>
        <v>0</v>
      </c>
      <c r="BG139" s="143">
        <f>IF(U139="zákl. přenesená",N139,0)</f>
        <v>0</v>
      </c>
      <c r="BH139" s="143">
        <f>IF(U139="sníž. přenesená",N139,0)</f>
        <v>0</v>
      </c>
      <c r="BI139" s="143">
        <f>IF(U139="nulová",N139,0)</f>
        <v>0</v>
      </c>
      <c r="BJ139" s="23" t="s">
        <v>38</v>
      </c>
      <c r="BK139" s="143">
        <f>ROUND(L139*K139,1)</f>
        <v>0</v>
      </c>
      <c r="BL139" s="23" t="s">
        <v>260</v>
      </c>
      <c r="BM139" s="23" t="s">
        <v>975</v>
      </c>
    </row>
    <row r="140" s="1" customFormat="1" ht="16.5" customHeight="1">
      <c r="B140" s="47"/>
      <c r="C140" s="261" t="s">
        <v>278</v>
      </c>
      <c r="D140" s="261" t="s">
        <v>248</v>
      </c>
      <c r="E140" s="262" t="s">
        <v>976</v>
      </c>
      <c r="F140" s="263" t="s">
        <v>977</v>
      </c>
      <c r="G140" s="263"/>
      <c r="H140" s="263"/>
      <c r="I140" s="263"/>
      <c r="J140" s="264" t="s">
        <v>464</v>
      </c>
      <c r="K140" s="265">
        <v>11</v>
      </c>
      <c r="L140" s="266">
        <v>0</v>
      </c>
      <c r="M140" s="267"/>
      <c r="N140" s="268">
        <f>ROUND(L140*K140,1)</f>
        <v>0</v>
      </c>
      <c r="O140" s="227"/>
      <c r="P140" s="227"/>
      <c r="Q140" s="227"/>
      <c r="R140" s="49"/>
      <c r="T140" s="228" t="s">
        <v>22</v>
      </c>
      <c r="U140" s="57" t="s">
        <v>45</v>
      </c>
      <c r="V140" s="48"/>
      <c r="W140" s="229">
        <f>V140*K140</f>
        <v>0</v>
      </c>
      <c r="X140" s="229">
        <v>0</v>
      </c>
      <c r="Y140" s="229">
        <f>X140*K140</f>
        <v>0</v>
      </c>
      <c r="Z140" s="229">
        <v>0</v>
      </c>
      <c r="AA140" s="230">
        <f>Z140*K140</f>
        <v>0</v>
      </c>
      <c r="AR140" s="23" t="s">
        <v>260</v>
      </c>
      <c r="AT140" s="23" t="s">
        <v>248</v>
      </c>
      <c r="AU140" s="23" t="s">
        <v>38</v>
      </c>
      <c r="AY140" s="23" t="s">
        <v>169</v>
      </c>
      <c r="BE140" s="143">
        <f>IF(U140="základní",N140,0)</f>
        <v>0</v>
      </c>
      <c r="BF140" s="143">
        <f>IF(U140="snížená",N140,0)</f>
        <v>0</v>
      </c>
      <c r="BG140" s="143">
        <f>IF(U140="zákl. přenesená",N140,0)</f>
        <v>0</v>
      </c>
      <c r="BH140" s="143">
        <f>IF(U140="sníž. přenesená",N140,0)</f>
        <v>0</v>
      </c>
      <c r="BI140" s="143">
        <f>IF(U140="nulová",N140,0)</f>
        <v>0</v>
      </c>
      <c r="BJ140" s="23" t="s">
        <v>38</v>
      </c>
      <c r="BK140" s="143">
        <f>ROUND(L140*K140,1)</f>
        <v>0</v>
      </c>
      <c r="BL140" s="23" t="s">
        <v>260</v>
      </c>
      <c r="BM140" s="23" t="s">
        <v>978</v>
      </c>
    </row>
    <row r="141" s="1" customFormat="1" ht="16.5" customHeight="1">
      <c r="B141" s="47"/>
      <c r="C141" s="261" t="s">
        <v>286</v>
      </c>
      <c r="D141" s="261" t="s">
        <v>248</v>
      </c>
      <c r="E141" s="262" t="s">
        <v>979</v>
      </c>
      <c r="F141" s="263" t="s">
        <v>980</v>
      </c>
      <c r="G141" s="263"/>
      <c r="H141" s="263"/>
      <c r="I141" s="263"/>
      <c r="J141" s="264" t="s">
        <v>464</v>
      </c>
      <c r="K141" s="265">
        <v>8</v>
      </c>
      <c r="L141" s="266">
        <v>0</v>
      </c>
      <c r="M141" s="267"/>
      <c r="N141" s="268">
        <f>ROUND(L141*K141,1)</f>
        <v>0</v>
      </c>
      <c r="O141" s="227"/>
      <c r="P141" s="227"/>
      <c r="Q141" s="227"/>
      <c r="R141" s="49"/>
      <c r="T141" s="228" t="s">
        <v>22</v>
      </c>
      <c r="U141" s="57" t="s">
        <v>45</v>
      </c>
      <c r="V141" s="48"/>
      <c r="W141" s="229">
        <f>V141*K141</f>
        <v>0</v>
      </c>
      <c r="X141" s="229">
        <v>0</v>
      </c>
      <c r="Y141" s="229">
        <f>X141*K141</f>
        <v>0</v>
      </c>
      <c r="Z141" s="229">
        <v>0</v>
      </c>
      <c r="AA141" s="230">
        <f>Z141*K141</f>
        <v>0</v>
      </c>
      <c r="AR141" s="23" t="s">
        <v>260</v>
      </c>
      <c r="AT141" s="23" t="s">
        <v>248</v>
      </c>
      <c r="AU141" s="23" t="s">
        <v>38</v>
      </c>
      <c r="AY141" s="23" t="s">
        <v>169</v>
      </c>
      <c r="BE141" s="143">
        <f>IF(U141="základní",N141,0)</f>
        <v>0</v>
      </c>
      <c r="BF141" s="143">
        <f>IF(U141="snížená",N141,0)</f>
        <v>0</v>
      </c>
      <c r="BG141" s="143">
        <f>IF(U141="zákl. přenesená",N141,0)</f>
        <v>0</v>
      </c>
      <c r="BH141" s="143">
        <f>IF(U141="sníž. přenesená",N141,0)</f>
        <v>0</v>
      </c>
      <c r="BI141" s="143">
        <f>IF(U141="nulová",N141,0)</f>
        <v>0</v>
      </c>
      <c r="BJ141" s="23" t="s">
        <v>38</v>
      </c>
      <c r="BK141" s="143">
        <f>ROUND(L141*K141,1)</f>
        <v>0</v>
      </c>
      <c r="BL141" s="23" t="s">
        <v>260</v>
      </c>
      <c r="BM141" s="23" t="s">
        <v>981</v>
      </c>
    </row>
    <row r="142" s="1" customFormat="1" ht="25.5" customHeight="1">
      <c r="B142" s="47"/>
      <c r="C142" s="261" t="s">
        <v>10</v>
      </c>
      <c r="D142" s="261" t="s">
        <v>248</v>
      </c>
      <c r="E142" s="262" t="s">
        <v>982</v>
      </c>
      <c r="F142" s="263" t="s">
        <v>983</v>
      </c>
      <c r="G142" s="263"/>
      <c r="H142" s="263"/>
      <c r="I142" s="263"/>
      <c r="J142" s="264" t="s">
        <v>184</v>
      </c>
      <c r="K142" s="265">
        <v>320</v>
      </c>
      <c r="L142" s="266">
        <v>0</v>
      </c>
      <c r="M142" s="267"/>
      <c r="N142" s="268">
        <f>ROUND(L142*K142,1)</f>
        <v>0</v>
      </c>
      <c r="O142" s="227"/>
      <c r="P142" s="227"/>
      <c r="Q142" s="227"/>
      <c r="R142" s="49"/>
      <c r="T142" s="228" t="s">
        <v>22</v>
      </c>
      <c r="U142" s="57" t="s">
        <v>45</v>
      </c>
      <c r="V142" s="48"/>
      <c r="W142" s="229">
        <f>V142*K142</f>
        <v>0</v>
      </c>
      <c r="X142" s="229">
        <v>0</v>
      </c>
      <c r="Y142" s="229">
        <f>X142*K142</f>
        <v>0</v>
      </c>
      <c r="Z142" s="229">
        <v>0</v>
      </c>
      <c r="AA142" s="230">
        <f>Z142*K142</f>
        <v>0</v>
      </c>
      <c r="AR142" s="23" t="s">
        <v>260</v>
      </c>
      <c r="AT142" s="23" t="s">
        <v>248</v>
      </c>
      <c r="AU142" s="23" t="s">
        <v>38</v>
      </c>
      <c r="AY142" s="23" t="s">
        <v>169</v>
      </c>
      <c r="BE142" s="143">
        <f>IF(U142="základní",N142,0)</f>
        <v>0</v>
      </c>
      <c r="BF142" s="143">
        <f>IF(U142="snížená",N142,0)</f>
        <v>0</v>
      </c>
      <c r="BG142" s="143">
        <f>IF(U142="zákl. přenesená",N142,0)</f>
        <v>0</v>
      </c>
      <c r="BH142" s="143">
        <f>IF(U142="sníž. přenesená",N142,0)</f>
        <v>0</v>
      </c>
      <c r="BI142" s="143">
        <f>IF(U142="nulová",N142,0)</f>
        <v>0</v>
      </c>
      <c r="BJ142" s="23" t="s">
        <v>38</v>
      </c>
      <c r="BK142" s="143">
        <f>ROUND(L142*K142,1)</f>
        <v>0</v>
      </c>
      <c r="BL142" s="23" t="s">
        <v>260</v>
      </c>
      <c r="BM142" s="23" t="s">
        <v>984</v>
      </c>
    </row>
    <row r="143" s="1" customFormat="1" ht="16.5" customHeight="1">
      <c r="B143" s="47"/>
      <c r="C143" s="261" t="s">
        <v>295</v>
      </c>
      <c r="D143" s="261" t="s">
        <v>248</v>
      </c>
      <c r="E143" s="262" t="s">
        <v>985</v>
      </c>
      <c r="F143" s="263" t="s">
        <v>986</v>
      </c>
      <c r="G143" s="263"/>
      <c r="H143" s="263"/>
      <c r="I143" s="263"/>
      <c r="J143" s="264" t="s">
        <v>464</v>
      </c>
      <c r="K143" s="265">
        <v>96</v>
      </c>
      <c r="L143" s="266">
        <v>0</v>
      </c>
      <c r="M143" s="267"/>
      <c r="N143" s="268">
        <f>ROUND(L143*K143,1)</f>
        <v>0</v>
      </c>
      <c r="O143" s="227"/>
      <c r="P143" s="227"/>
      <c r="Q143" s="227"/>
      <c r="R143" s="49"/>
      <c r="T143" s="228" t="s">
        <v>22</v>
      </c>
      <c r="U143" s="57" t="s">
        <v>45</v>
      </c>
      <c r="V143" s="48"/>
      <c r="W143" s="229">
        <f>V143*K143</f>
        <v>0</v>
      </c>
      <c r="X143" s="229">
        <v>0</v>
      </c>
      <c r="Y143" s="229">
        <f>X143*K143</f>
        <v>0</v>
      </c>
      <c r="Z143" s="229">
        <v>0</v>
      </c>
      <c r="AA143" s="230">
        <f>Z143*K143</f>
        <v>0</v>
      </c>
      <c r="AR143" s="23" t="s">
        <v>260</v>
      </c>
      <c r="AT143" s="23" t="s">
        <v>248</v>
      </c>
      <c r="AU143" s="23" t="s">
        <v>38</v>
      </c>
      <c r="AY143" s="23" t="s">
        <v>169</v>
      </c>
      <c r="BE143" s="143">
        <f>IF(U143="základní",N143,0)</f>
        <v>0</v>
      </c>
      <c r="BF143" s="143">
        <f>IF(U143="snížená",N143,0)</f>
        <v>0</v>
      </c>
      <c r="BG143" s="143">
        <f>IF(U143="zákl. přenesená",N143,0)</f>
        <v>0</v>
      </c>
      <c r="BH143" s="143">
        <f>IF(U143="sníž. přenesená",N143,0)</f>
        <v>0</v>
      </c>
      <c r="BI143" s="143">
        <f>IF(U143="nulová",N143,0)</f>
        <v>0</v>
      </c>
      <c r="BJ143" s="23" t="s">
        <v>38</v>
      </c>
      <c r="BK143" s="143">
        <f>ROUND(L143*K143,1)</f>
        <v>0</v>
      </c>
      <c r="BL143" s="23" t="s">
        <v>260</v>
      </c>
      <c r="BM143" s="23" t="s">
        <v>987</v>
      </c>
    </row>
    <row r="144" s="9" customFormat="1" ht="37.44" customHeight="1">
      <c r="B144" s="206"/>
      <c r="C144" s="207"/>
      <c r="D144" s="208" t="s">
        <v>921</v>
      </c>
      <c r="E144" s="208"/>
      <c r="F144" s="208"/>
      <c r="G144" s="208"/>
      <c r="H144" s="208"/>
      <c r="I144" s="208"/>
      <c r="J144" s="208"/>
      <c r="K144" s="208"/>
      <c r="L144" s="208"/>
      <c r="M144" s="208"/>
      <c r="N144" s="276">
        <f>BK144</f>
        <v>0</v>
      </c>
      <c r="O144" s="277"/>
      <c r="P144" s="277"/>
      <c r="Q144" s="277"/>
      <c r="R144" s="210"/>
      <c r="T144" s="211"/>
      <c r="U144" s="207"/>
      <c r="V144" s="207"/>
      <c r="W144" s="212">
        <f>SUM(W145:W147)</f>
        <v>0</v>
      </c>
      <c r="X144" s="207"/>
      <c r="Y144" s="212">
        <f>SUM(Y145:Y147)</f>
        <v>0</v>
      </c>
      <c r="Z144" s="207"/>
      <c r="AA144" s="213">
        <f>SUM(AA145:AA147)</f>
        <v>0</v>
      </c>
      <c r="AR144" s="214" t="s">
        <v>38</v>
      </c>
      <c r="AT144" s="215" t="s">
        <v>79</v>
      </c>
      <c r="AU144" s="215" t="s">
        <v>80</v>
      </c>
      <c r="AY144" s="214" t="s">
        <v>169</v>
      </c>
      <c r="BK144" s="216">
        <f>SUM(BK145:BK147)</f>
        <v>0</v>
      </c>
    </row>
    <row r="145" s="1" customFormat="1" ht="16.5" customHeight="1">
      <c r="B145" s="47"/>
      <c r="C145" s="261" t="s">
        <v>300</v>
      </c>
      <c r="D145" s="261" t="s">
        <v>248</v>
      </c>
      <c r="E145" s="262" t="s">
        <v>988</v>
      </c>
      <c r="F145" s="263" t="s">
        <v>989</v>
      </c>
      <c r="G145" s="263"/>
      <c r="H145" s="263"/>
      <c r="I145" s="263"/>
      <c r="J145" s="264" t="s">
        <v>464</v>
      </c>
      <c r="K145" s="265">
        <v>1</v>
      </c>
      <c r="L145" s="266">
        <v>0</v>
      </c>
      <c r="M145" s="267"/>
      <c r="N145" s="268">
        <f>ROUND(L145*K145,1)</f>
        <v>0</v>
      </c>
      <c r="O145" s="227"/>
      <c r="P145" s="227"/>
      <c r="Q145" s="227"/>
      <c r="R145" s="49"/>
      <c r="T145" s="228" t="s">
        <v>22</v>
      </c>
      <c r="U145" s="57" t="s">
        <v>45</v>
      </c>
      <c r="V145" s="48"/>
      <c r="W145" s="229">
        <f>V145*K145</f>
        <v>0</v>
      </c>
      <c r="X145" s="229">
        <v>0</v>
      </c>
      <c r="Y145" s="229">
        <f>X145*K145</f>
        <v>0</v>
      </c>
      <c r="Z145" s="229">
        <v>0</v>
      </c>
      <c r="AA145" s="230">
        <f>Z145*K145</f>
        <v>0</v>
      </c>
      <c r="AR145" s="23" t="s">
        <v>260</v>
      </c>
      <c r="AT145" s="23" t="s">
        <v>248</v>
      </c>
      <c r="AU145" s="23" t="s">
        <v>38</v>
      </c>
      <c r="AY145" s="23" t="s">
        <v>169</v>
      </c>
      <c r="BE145" s="143">
        <f>IF(U145="základní",N145,0)</f>
        <v>0</v>
      </c>
      <c r="BF145" s="143">
        <f>IF(U145="snížená",N145,0)</f>
        <v>0</v>
      </c>
      <c r="BG145" s="143">
        <f>IF(U145="zákl. přenesená",N145,0)</f>
        <v>0</v>
      </c>
      <c r="BH145" s="143">
        <f>IF(U145="sníž. přenesená",N145,0)</f>
        <v>0</v>
      </c>
      <c r="BI145" s="143">
        <f>IF(U145="nulová",N145,0)</f>
        <v>0</v>
      </c>
      <c r="BJ145" s="23" t="s">
        <v>38</v>
      </c>
      <c r="BK145" s="143">
        <f>ROUND(L145*K145,1)</f>
        <v>0</v>
      </c>
      <c r="BL145" s="23" t="s">
        <v>260</v>
      </c>
      <c r="BM145" s="23" t="s">
        <v>990</v>
      </c>
    </row>
    <row r="146" s="1" customFormat="1" ht="25.5" customHeight="1">
      <c r="B146" s="47"/>
      <c r="C146" s="261" t="s">
        <v>305</v>
      </c>
      <c r="D146" s="261" t="s">
        <v>248</v>
      </c>
      <c r="E146" s="262" t="s">
        <v>991</v>
      </c>
      <c r="F146" s="263" t="s">
        <v>992</v>
      </c>
      <c r="G146" s="263"/>
      <c r="H146" s="263"/>
      <c r="I146" s="263"/>
      <c r="J146" s="264" t="s">
        <v>464</v>
      </c>
      <c r="K146" s="265">
        <v>1</v>
      </c>
      <c r="L146" s="266">
        <v>0</v>
      </c>
      <c r="M146" s="267"/>
      <c r="N146" s="268">
        <f>ROUND(L146*K146,1)</f>
        <v>0</v>
      </c>
      <c r="O146" s="227"/>
      <c r="P146" s="227"/>
      <c r="Q146" s="227"/>
      <c r="R146" s="49"/>
      <c r="T146" s="228" t="s">
        <v>22</v>
      </c>
      <c r="U146" s="57" t="s">
        <v>45</v>
      </c>
      <c r="V146" s="48"/>
      <c r="W146" s="229">
        <f>V146*K146</f>
        <v>0</v>
      </c>
      <c r="X146" s="229">
        <v>0</v>
      </c>
      <c r="Y146" s="229">
        <f>X146*K146</f>
        <v>0</v>
      </c>
      <c r="Z146" s="229">
        <v>0</v>
      </c>
      <c r="AA146" s="230">
        <f>Z146*K146</f>
        <v>0</v>
      </c>
      <c r="AR146" s="23" t="s">
        <v>260</v>
      </c>
      <c r="AT146" s="23" t="s">
        <v>248</v>
      </c>
      <c r="AU146" s="23" t="s">
        <v>38</v>
      </c>
      <c r="AY146" s="23" t="s">
        <v>169</v>
      </c>
      <c r="BE146" s="143">
        <f>IF(U146="základní",N146,0)</f>
        <v>0</v>
      </c>
      <c r="BF146" s="143">
        <f>IF(U146="snížená",N146,0)</f>
        <v>0</v>
      </c>
      <c r="BG146" s="143">
        <f>IF(U146="zákl. přenesená",N146,0)</f>
        <v>0</v>
      </c>
      <c r="BH146" s="143">
        <f>IF(U146="sníž. přenesená",N146,0)</f>
        <v>0</v>
      </c>
      <c r="BI146" s="143">
        <f>IF(U146="nulová",N146,0)</f>
        <v>0</v>
      </c>
      <c r="BJ146" s="23" t="s">
        <v>38</v>
      </c>
      <c r="BK146" s="143">
        <f>ROUND(L146*K146,1)</f>
        <v>0</v>
      </c>
      <c r="BL146" s="23" t="s">
        <v>260</v>
      </c>
      <c r="BM146" s="23" t="s">
        <v>993</v>
      </c>
    </row>
    <row r="147" s="1" customFormat="1" ht="16.5" customHeight="1">
      <c r="B147" s="47"/>
      <c r="C147" s="261" t="s">
        <v>309</v>
      </c>
      <c r="D147" s="261" t="s">
        <v>248</v>
      </c>
      <c r="E147" s="262" t="s">
        <v>994</v>
      </c>
      <c r="F147" s="263" t="s">
        <v>995</v>
      </c>
      <c r="G147" s="263"/>
      <c r="H147" s="263"/>
      <c r="I147" s="263"/>
      <c r="J147" s="264" t="s">
        <v>184</v>
      </c>
      <c r="K147" s="265">
        <v>1</v>
      </c>
      <c r="L147" s="266">
        <v>0</v>
      </c>
      <c r="M147" s="267"/>
      <c r="N147" s="268">
        <f>ROUND(L147*K147,1)</f>
        <v>0</v>
      </c>
      <c r="O147" s="227"/>
      <c r="P147" s="227"/>
      <c r="Q147" s="227"/>
      <c r="R147" s="49"/>
      <c r="T147" s="228" t="s">
        <v>22</v>
      </c>
      <c r="U147" s="57" t="s">
        <v>45</v>
      </c>
      <c r="V147" s="48"/>
      <c r="W147" s="229">
        <f>V147*K147</f>
        <v>0</v>
      </c>
      <c r="X147" s="229">
        <v>0</v>
      </c>
      <c r="Y147" s="229">
        <f>X147*K147</f>
        <v>0</v>
      </c>
      <c r="Z147" s="229">
        <v>0</v>
      </c>
      <c r="AA147" s="230">
        <f>Z147*K147</f>
        <v>0</v>
      </c>
      <c r="AR147" s="23" t="s">
        <v>260</v>
      </c>
      <c r="AT147" s="23" t="s">
        <v>248</v>
      </c>
      <c r="AU147" s="23" t="s">
        <v>38</v>
      </c>
      <c r="AY147" s="23" t="s">
        <v>169</v>
      </c>
      <c r="BE147" s="143">
        <f>IF(U147="základní",N147,0)</f>
        <v>0</v>
      </c>
      <c r="BF147" s="143">
        <f>IF(U147="snížená",N147,0)</f>
        <v>0</v>
      </c>
      <c r="BG147" s="143">
        <f>IF(U147="zákl. přenesená",N147,0)</f>
        <v>0</v>
      </c>
      <c r="BH147" s="143">
        <f>IF(U147="sníž. přenesená",N147,0)</f>
        <v>0</v>
      </c>
      <c r="BI147" s="143">
        <f>IF(U147="nulová",N147,0)</f>
        <v>0</v>
      </c>
      <c r="BJ147" s="23" t="s">
        <v>38</v>
      </c>
      <c r="BK147" s="143">
        <f>ROUND(L147*K147,1)</f>
        <v>0</v>
      </c>
      <c r="BL147" s="23" t="s">
        <v>260</v>
      </c>
      <c r="BM147" s="23" t="s">
        <v>996</v>
      </c>
    </row>
    <row r="148" s="9" customFormat="1" ht="37.44" customHeight="1">
      <c r="B148" s="206"/>
      <c r="C148" s="207"/>
      <c r="D148" s="208" t="s">
        <v>922</v>
      </c>
      <c r="E148" s="208"/>
      <c r="F148" s="208"/>
      <c r="G148" s="208"/>
      <c r="H148" s="208"/>
      <c r="I148" s="208"/>
      <c r="J148" s="208"/>
      <c r="K148" s="208"/>
      <c r="L148" s="208"/>
      <c r="M148" s="208"/>
      <c r="N148" s="276">
        <f>BK148</f>
        <v>0</v>
      </c>
      <c r="O148" s="277"/>
      <c r="P148" s="277"/>
      <c r="Q148" s="277"/>
      <c r="R148" s="210"/>
      <c r="T148" s="211"/>
      <c r="U148" s="207"/>
      <c r="V148" s="207"/>
      <c r="W148" s="212">
        <f>SUM(W149:W151)</f>
        <v>0</v>
      </c>
      <c r="X148" s="207"/>
      <c r="Y148" s="212">
        <f>SUM(Y149:Y151)</f>
        <v>0</v>
      </c>
      <c r="Z148" s="207"/>
      <c r="AA148" s="213">
        <f>SUM(AA149:AA151)</f>
        <v>0</v>
      </c>
      <c r="AR148" s="214" t="s">
        <v>38</v>
      </c>
      <c r="AT148" s="215" t="s">
        <v>79</v>
      </c>
      <c r="AU148" s="215" t="s">
        <v>80</v>
      </c>
      <c r="AY148" s="214" t="s">
        <v>169</v>
      </c>
      <c r="BK148" s="216">
        <f>SUM(BK149:BK151)</f>
        <v>0</v>
      </c>
    </row>
    <row r="149" s="1" customFormat="1" ht="16.5" customHeight="1">
      <c r="B149" s="47"/>
      <c r="C149" s="220" t="s">
        <v>315</v>
      </c>
      <c r="D149" s="220" t="s">
        <v>170</v>
      </c>
      <c r="E149" s="221" t="s">
        <v>997</v>
      </c>
      <c r="F149" s="222" t="s">
        <v>998</v>
      </c>
      <c r="G149" s="222"/>
      <c r="H149" s="222"/>
      <c r="I149" s="222"/>
      <c r="J149" s="223" t="s">
        <v>797</v>
      </c>
      <c r="K149" s="224">
        <v>8</v>
      </c>
      <c r="L149" s="225">
        <v>0</v>
      </c>
      <c r="M149" s="226"/>
      <c r="N149" s="227">
        <f>ROUND(L149*K149,1)</f>
        <v>0</v>
      </c>
      <c r="O149" s="227"/>
      <c r="P149" s="227"/>
      <c r="Q149" s="227"/>
      <c r="R149" s="49"/>
      <c r="T149" s="228" t="s">
        <v>22</v>
      </c>
      <c r="U149" s="57" t="s">
        <v>45</v>
      </c>
      <c r="V149" s="48"/>
      <c r="W149" s="229">
        <f>V149*K149</f>
        <v>0</v>
      </c>
      <c r="X149" s="229">
        <v>0</v>
      </c>
      <c r="Y149" s="229">
        <f>X149*K149</f>
        <v>0</v>
      </c>
      <c r="Z149" s="229">
        <v>0</v>
      </c>
      <c r="AA149" s="230">
        <f>Z149*K149</f>
        <v>0</v>
      </c>
      <c r="AR149" s="23" t="s">
        <v>999</v>
      </c>
      <c r="AT149" s="23" t="s">
        <v>170</v>
      </c>
      <c r="AU149" s="23" t="s">
        <v>38</v>
      </c>
      <c r="AY149" s="23" t="s">
        <v>169</v>
      </c>
      <c r="BE149" s="143">
        <f>IF(U149="základní",N149,0)</f>
        <v>0</v>
      </c>
      <c r="BF149" s="143">
        <f>IF(U149="snížená",N149,0)</f>
        <v>0</v>
      </c>
      <c r="BG149" s="143">
        <f>IF(U149="zákl. přenesená",N149,0)</f>
        <v>0</v>
      </c>
      <c r="BH149" s="143">
        <f>IF(U149="sníž. přenesená",N149,0)</f>
        <v>0</v>
      </c>
      <c r="BI149" s="143">
        <f>IF(U149="nulová",N149,0)</f>
        <v>0</v>
      </c>
      <c r="BJ149" s="23" t="s">
        <v>38</v>
      </c>
      <c r="BK149" s="143">
        <f>ROUND(L149*K149,1)</f>
        <v>0</v>
      </c>
      <c r="BL149" s="23" t="s">
        <v>999</v>
      </c>
      <c r="BM149" s="23" t="s">
        <v>1000</v>
      </c>
    </row>
    <row r="150" s="1" customFormat="1" ht="16.5" customHeight="1">
      <c r="B150" s="47"/>
      <c r="C150" s="220" t="s">
        <v>319</v>
      </c>
      <c r="D150" s="220" t="s">
        <v>170</v>
      </c>
      <c r="E150" s="221" t="s">
        <v>1001</v>
      </c>
      <c r="F150" s="222" t="s">
        <v>1002</v>
      </c>
      <c r="G150" s="222"/>
      <c r="H150" s="222"/>
      <c r="I150" s="222"/>
      <c r="J150" s="223" t="s">
        <v>797</v>
      </c>
      <c r="K150" s="224">
        <v>16</v>
      </c>
      <c r="L150" s="225">
        <v>0</v>
      </c>
      <c r="M150" s="226"/>
      <c r="N150" s="227">
        <f>ROUND(L150*K150,1)</f>
        <v>0</v>
      </c>
      <c r="O150" s="227"/>
      <c r="P150" s="227"/>
      <c r="Q150" s="227"/>
      <c r="R150" s="49"/>
      <c r="T150" s="228" t="s">
        <v>22</v>
      </c>
      <c r="U150" s="57" t="s">
        <v>45</v>
      </c>
      <c r="V150" s="48"/>
      <c r="W150" s="229">
        <f>V150*K150</f>
        <v>0</v>
      </c>
      <c r="X150" s="229">
        <v>0</v>
      </c>
      <c r="Y150" s="229">
        <f>X150*K150</f>
        <v>0</v>
      </c>
      <c r="Z150" s="229">
        <v>0</v>
      </c>
      <c r="AA150" s="230">
        <f>Z150*K150</f>
        <v>0</v>
      </c>
      <c r="AR150" s="23" t="s">
        <v>999</v>
      </c>
      <c r="AT150" s="23" t="s">
        <v>170</v>
      </c>
      <c r="AU150" s="23" t="s">
        <v>38</v>
      </c>
      <c r="AY150" s="23" t="s">
        <v>169</v>
      </c>
      <c r="BE150" s="143">
        <f>IF(U150="základní",N150,0)</f>
        <v>0</v>
      </c>
      <c r="BF150" s="143">
        <f>IF(U150="snížená",N150,0)</f>
        <v>0</v>
      </c>
      <c r="BG150" s="143">
        <f>IF(U150="zákl. přenesená",N150,0)</f>
        <v>0</v>
      </c>
      <c r="BH150" s="143">
        <f>IF(U150="sníž. přenesená",N150,0)</f>
        <v>0</v>
      </c>
      <c r="BI150" s="143">
        <f>IF(U150="nulová",N150,0)</f>
        <v>0</v>
      </c>
      <c r="BJ150" s="23" t="s">
        <v>38</v>
      </c>
      <c r="BK150" s="143">
        <f>ROUND(L150*K150,1)</f>
        <v>0</v>
      </c>
      <c r="BL150" s="23" t="s">
        <v>999</v>
      </c>
      <c r="BM150" s="23" t="s">
        <v>1003</v>
      </c>
    </row>
    <row r="151" s="1" customFormat="1" ht="16.5" customHeight="1">
      <c r="B151" s="47"/>
      <c r="C151" s="220" t="s">
        <v>332</v>
      </c>
      <c r="D151" s="220" t="s">
        <v>170</v>
      </c>
      <c r="E151" s="221" t="s">
        <v>1004</v>
      </c>
      <c r="F151" s="222" t="s">
        <v>1005</v>
      </c>
      <c r="G151" s="222"/>
      <c r="H151" s="222"/>
      <c r="I151" s="222"/>
      <c r="J151" s="223" t="s">
        <v>797</v>
      </c>
      <c r="K151" s="224">
        <v>10</v>
      </c>
      <c r="L151" s="225">
        <v>0</v>
      </c>
      <c r="M151" s="226"/>
      <c r="N151" s="227">
        <f>ROUND(L151*K151,1)</f>
        <v>0</v>
      </c>
      <c r="O151" s="227"/>
      <c r="P151" s="227"/>
      <c r="Q151" s="227"/>
      <c r="R151" s="49"/>
      <c r="T151" s="228" t="s">
        <v>22</v>
      </c>
      <c r="U151" s="57" t="s">
        <v>45</v>
      </c>
      <c r="V151" s="48"/>
      <c r="W151" s="229">
        <f>V151*K151</f>
        <v>0</v>
      </c>
      <c r="X151" s="229">
        <v>0</v>
      </c>
      <c r="Y151" s="229">
        <f>X151*K151</f>
        <v>0</v>
      </c>
      <c r="Z151" s="229">
        <v>0</v>
      </c>
      <c r="AA151" s="230">
        <f>Z151*K151</f>
        <v>0</v>
      </c>
      <c r="AR151" s="23" t="s">
        <v>999</v>
      </c>
      <c r="AT151" s="23" t="s">
        <v>170</v>
      </c>
      <c r="AU151" s="23" t="s">
        <v>38</v>
      </c>
      <c r="AY151" s="23" t="s">
        <v>169</v>
      </c>
      <c r="BE151" s="143">
        <f>IF(U151="základní",N151,0)</f>
        <v>0</v>
      </c>
      <c r="BF151" s="143">
        <f>IF(U151="snížená",N151,0)</f>
        <v>0</v>
      </c>
      <c r="BG151" s="143">
        <f>IF(U151="zákl. přenesená",N151,0)</f>
        <v>0</v>
      </c>
      <c r="BH151" s="143">
        <f>IF(U151="sníž. přenesená",N151,0)</f>
        <v>0</v>
      </c>
      <c r="BI151" s="143">
        <f>IF(U151="nulová",N151,0)</f>
        <v>0</v>
      </c>
      <c r="BJ151" s="23" t="s">
        <v>38</v>
      </c>
      <c r="BK151" s="143">
        <f>ROUND(L151*K151,1)</f>
        <v>0</v>
      </c>
      <c r="BL151" s="23" t="s">
        <v>999</v>
      </c>
      <c r="BM151" s="23" t="s">
        <v>1006</v>
      </c>
    </row>
    <row r="152" s="1" customFormat="1" ht="49.92" customHeight="1">
      <c r="B152" s="47"/>
      <c r="C152" s="48"/>
      <c r="D152" s="208" t="s">
        <v>707</v>
      </c>
      <c r="E152" s="48"/>
      <c r="F152" s="48"/>
      <c r="G152" s="48"/>
      <c r="H152" s="48"/>
      <c r="I152" s="48"/>
      <c r="J152" s="48"/>
      <c r="K152" s="48"/>
      <c r="L152" s="48"/>
      <c r="M152" s="48"/>
      <c r="N152" s="271">
        <f>BK152</f>
        <v>0</v>
      </c>
      <c r="O152" s="272"/>
      <c r="P152" s="272"/>
      <c r="Q152" s="272"/>
      <c r="R152" s="49"/>
      <c r="T152" s="194"/>
      <c r="U152" s="73"/>
      <c r="V152" s="73"/>
      <c r="W152" s="73"/>
      <c r="X152" s="73"/>
      <c r="Y152" s="73"/>
      <c r="Z152" s="73"/>
      <c r="AA152" s="75"/>
      <c r="AT152" s="23" t="s">
        <v>79</v>
      </c>
      <c r="AU152" s="23" t="s">
        <v>80</v>
      </c>
      <c r="AY152" s="23" t="s">
        <v>708</v>
      </c>
      <c r="BK152" s="143">
        <v>0</v>
      </c>
    </row>
    <row r="153" s="1" customFormat="1" ht="6.96" customHeight="1">
      <c r="B153" s="76"/>
      <c r="C153" s="77"/>
      <c r="D153" s="77"/>
      <c r="E153" s="77"/>
      <c r="F153" s="77"/>
      <c r="G153" s="77"/>
      <c r="H153" s="77"/>
      <c r="I153" s="77"/>
      <c r="J153" s="77"/>
      <c r="K153" s="77"/>
      <c r="L153" s="77"/>
      <c r="M153" s="77"/>
      <c r="N153" s="77"/>
      <c r="O153" s="77"/>
      <c r="P153" s="77"/>
      <c r="Q153" s="77"/>
      <c r="R153" s="78"/>
    </row>
  </sheetData>
  <sheetProtection sheet="1" formatColumns="0" formatRows="0" objects="1" scenarios="1" spinCount="10" saltValue="cqCyIuvMVpB/cnCJDSZQ8ApMvkUP3oXKPeYRU16V8PjtRChmvBXQ/JalyuIgoRaTAlrT2veuHuuttHrt6GJJpg==" hashValue="u79Sye+TuJmo21VzRQEGxn0vV1MJTe9izqW/3+eldDzHXk7Urfk3sxLNMhUphf8hLvBC0Iz22xRXNxyztu98TQ==" algorithmName="SHA-512" password="CC35"/>
  <mergeCells count="156"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2:Q92"/>
    <mergeCell ref="N94:Q94"/>
    <mergeCell ref="D95:H95"/>
    <mergeCell ref="N95:Q95"/>
    <mergeCell ref="D96:H96"/>
    <mergeCell ref="N96:Q96"/>
    <mergeCell ref="D97:H97"/>
    <mergeCell ref="N97:Q97"/>
    <mergeCell ref="D98:H98"/>
    <mergeCell ref="N98:Q98"/>
    <mergeCell ref="D99:H99"/>
    <mergeCell ref="N99:Q99"/>
    <mergeCell ref="N100:Q100"/>
    <mergeCell ref="L102:Q102"/>
    <mergeCell ref="C108:Q108"/>
    <mergeCell ref="F110:P110"/>
    <mergeCell ref="F111:P111"/>
    <mergeCell ref="M113:P113"/>
    <mergeCell ref="M115:Q115"/>
    <mergeCell ref="M116:Q116"/>
    <mergeCell ref="F118:I118"/>
    <mergeCell ref="L118:M118"/>
    <mergeCell ref="N118:Q118"/>
    <mergeCell ref="F121:I121"/>
    <mergeCell ref="L121:M121"/>
    <mergeCell ref="N121:Q121"/>
    <mergeCell ref="F122:I122"/>
    <mergeCell ref="L122:M122"/>
    <mergeCell ref="N122:Q122"/>
    <mergeCell ref="F123:I123"/>
    <mergeCell ref="L123:M123"/>
    <mergeCell ref="N123:Q123"/>
    <mergeCell ref="F124:I124"/>
    <mergeCell ref="L124:M124"/>
    <mergeCell ref="N124:Q124"/>
    <mergeCell ref="F125:I125"/>
    <mergeCell ref="L125:M125"/>
    <mergeCell ref="N125:Q125"/>
    <mergeCell ref="F126:I126"/>
    <mergeCell ref="L126:M126"/>
    <mergeCell ref="N126:Q126"/>
    <mergeCell ref="F127:I127"/>
    <mergeCell ref="L127:M127"/>
    <mergeCell ref="N127:Q127"/>
    <mergeCell ref="F128:I128"/>
    <mergeCell ref="L128:M128"/>
    <mergeCell ref="N128:Q128"/>
    <mergeCell ref="F129:I129"/>
    <mergeCell ref="L129:M129"/>
    <mergeCell ref="N129:Q129"/>
    <mergeCell ref="F130:I130"/>
    <mergeCell ref="L130:M130"/>
    <mergeCell ref="N130:Q130"/>
    <mergeCell ref="F131:I131"/>
    <mergeCell ref="L131:M131"/>
    <mergeCell ref="N131:Q131"/>
    <mergeCell ref="F133:I133"/>
    <mergeCell ref="L133:M133"/>
    <mergeCell ref="N133:Q133"/>
    <mergeCell ref="F134:I134"/>
    <mergeCell ref="L134:M134"/>
    <mergeCell ref="N134:Q134"/>
    <mergeCell ref="F135:I135"/>
    <mergeCell ref="L135:M135"/>
    <mergeCell ref="N135:Q135"/>
    <mergeCell ref="F136:I136"/>
    <mergeCell ref="L136:M136"/>
    <mergeCell ref="N136:Q136"/>
    <mergeCell ref="F137:I137"/>
    <mergeCell ref="L137:M137"/>
    <mergeCell ref="N137:Q137"/>
    <mergeCell ref="F138:I138"/>
    <mergeCell ref="L138:M138"/>
    <mergeCell ref="N138:Q138"/>
    <mergeCell ref="F139:I139"/>
    <mergeCell ref="L139:M139"/>
    <mergeCell ref="N139:Q139"/>
    <mergeCell ref="F140:I140"/>
    <mergeCell ref="L140:M140"/>
    <mergeCell ref="N140:Q140"/>
    <mergeCell ref="F141:I141"/>
    <mergeCell ref="L141:M141"/>
    <mergeCell ref="N141:Q141"/>
    <mergeCell ref="F142:I142"/>
    <mergeCell ref="L142:M142"/>
    <mergeCell ref="N142:Q142"/>
    <mergeCell ref="F143:I143"/>
    <mergeCell ref="L143:M143"/>
    <mergeCell ref="N143:Q143"/>
    <mergeCell ref="F145:I145"/>
    <mergeCell ref="L145:M145"/>
    <mergeCell ref="N145:Q145"/>
    <mergeCell ref="F146:I146"/>
    <mergeCell ref="L146:M146"/>
    <mergeCell ref="N146:Q146"/>
    <mergeCell ref="F147:I147"/>
    <mergeCell ref="L147:M147"/>
    <mergeCell ref="N147:Q147"/>
    <mergeCell ref="F149:I149"/>
    <mergeCell ref="L149:M149"/>
    <mergeCell ref="N149:Q149"/>
    <mergeCell ref="F150:I150"/>
    <mergeCell ref="L150:M150"/>
    <mergeCell ref="N150:Q150"/>
    <mergeCell ref="F151:I151"/>
    <mergeCell ref="L151:M151"/>
    <mergeCell ref="N151:Q151"/>
    <mergeCell ref="N119:Q119"/>
    <mergeCell ref="N120:Q120"/>
    <mergeCell ref="N132:Q132"/>
    <mergeCell ref="N144:Q144"/>
    <mergeCell ref="N148:Q148"/>
    <mergeCell ref="N152:Q152"/>
    <mergeCell ref="H1:K1"/>
    <mergeCell ref="S2:AC2"/>
  </mergeCells>
  <hyperlinks>
    <hyperlink ref="F1:G1" location="C2" display="1) Krycí list rozpočtu"/>
    <hyperlink ref="H1:K1" location="C86" display="2) Rekapitulace rozpočtu"/>
    <hyperlink ref="L1" location="C118" display="3) Rozpočet"/>
    <hyperlink ref="S1:T1" location="'Rekapitulace stavby'!C2" display="Rekapitulace stavby"/>
  </hyperlinks>
  <pageMargins left="0.5833333" right="0.5833333" top="0.5" bottom="0.4666667" header="0" footer="0"/>
  <pageSetup paperSize="9" blackAndWhite="1" fitToHeight="100"/>
  <headerFooter>
    <oddFooter>&amp;CStrana &amp;P z &amp;N</oddFooter>
  </headerFooter>
  <drawing r:id="rId1"/>
</worksheet>
</file>

<file path=xl/worksheets/sheet6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>
      <pane activePane="bottomLeft" state="frozen" topLeftCell="A2" ySplit="1"/>
    </sheetView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11.17" customWidth="1"/>
    <col min="7" max="7" width="11.17" customWidth="1"/>
    <col min="8" max="8" width="12.5" customWidth="1"/>
    <col min="9" max="9" width="7" customWidth="1"/>
    <col min="10" max="10" width="5.17" customWidth="1"/>
    <col min="11" max="11" width="11.5" customWidth="1"/>
    <col min="12" max="12" width="12" customWidth="1"/>
    <col min="13" max="13" width="6" customWidth="1"/>
    <col min="14" max="14" width="6" customWidth="1"/>
    <col min="15" max="15" width="2" customWidth="1"/>
    <col min="16" max="16" width="12.5" customWidth="1"/>
    <col min="17" max="17" width="4.17" customWidth="1"/>
    <col min="18" max="18" width="1.67" customWidth="1"/>
    <col min="19" max="19" width="8.17" customWidth="1"/>
    <col min="20" max="20" width="29.67" hidden="1" customWidth="1"/>
    <col min="21" max="21" width="16.33" hidden="1" customWidth="1"/>
    <col min="22" max="22" width="12.33" hidden="1" customWidth="1"/>
    <col min="23" max="23" width="16.33" hidden="1" customWidth="1"/>
    <col min="24" max="24" width="12.17" hidden="1" customWidth="1"/>
    <col min="25" max="25" width="15" hidden="1" customWidth="1"/>
    <col min="26" max="26" width="11" hidden="1" customWidth="1"/>
    <col min="27" max="27" width="15" hidden="1" customWidth="1"/>
    <col min="28" max="28" width="16.33" hidden="1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1" ht="21.84" customHeight="1">
      <c r="A1" s="154"/>
      <c r="B1" s="14"/>
      <c r="C1" s="14"/>
      <c r="D1" s="15" t="s">
        <v>1</v>
      </c>
      <c r="E1" s="14"/>
      <c r="F1" s="16" t="s">
        <v>113</v>
      </c>
      <c r="G1" s="16"/>
      <c r="H1" s="155" t="s">
        <v>114</v>
      </c>
      <c r="I1" s="155"/>
      <c r="J1" s="155"/>
      <c r="K1" s="155"/>
      <c r="L1" s="16" t="s">
        <v>115</v>
      </c>
      <c r="M1" s="14"/>
      <c r="N1" s="14"/>
      <c r="O1" s="15" t="s">
        <v>116</v>
      </c>
      <c r="P1" s="14"/>
      <c r="Q1" s="14"/>
      <c r="R1" s="14"/>
      <c r="S1" s="16" t="s">
        <v>117</v>
      </c>
      <c r="T1" s="16"/>
      <c r="U1" s="154"/>
      <c r="V1" s="154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</row>
    <row r="2" ht="36.96" customHeight="1">
      <c r="C2" s="20" t="s">
        <v>7</v>
      </c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S2" s="22" t="s">
        <v>8</v>
      </c>
      <c r="AT2" s="23" t="s">
        <v>100</v>
      </c>
    </row>
    <row r="3" ht="6.96" customHeight="1">
      <c r="B3" s="24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6"/>
      <c r="AT3" s="23" t="s">
        <v>118</v>
      </c>
    </row>
    <row r="4" ht="36.96" customHeight="1">
      <c r="B4" s="27"/>
      <c r="C4" s="28" t="s">
        <v>119</v>
      </c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30"/>
      <c r="T4" s="21" t="s">
        <v>13</v>
      </c>
      <c r="AT4" s="23" t="s">
        <v>6</v>
      </c>
    </row>
    <row r="5" ht="6.96" customHeight="1">
      <c r="B5" s="27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0"/>
    </row>
    <row r="6" ht="25.44" customHeight="1">
      <c r="B6" s="27"/>
      <c r="C6" s="32"/>
      <c r="D6" s="39" t="s">
        <v>19</v>
      </c>
      <c r="E6" s="32"/>
      <c r="F6" s="156" t="str">
        <f>'Rekapitulace stavby'!K6</f>
        <v>Rekonstrukce skladu cibule, k.ú. Bartošovice, p.č. 2348/1 a 2349/1</v>
      </c>
      <c r="G6" s="39"/>
      <c r="H6" s="39"/>
      <c r="I6" s="39"/>
      <c r="J6" s="39"/>
      <c r="K6" s="39"/>
      <c r="L6" s="39"/>
      <c r="M6" s="39"/>
      <c r="N6" s="39"/>
      <c r="O6" s="39"/>
      <c r="P6" s="39"/>
      <c r="Q6" s="32"/>
      <c r="R6" s="30"/>
    </row>
    <row r="7" s="1" customFormat="1" ht="32.88" customHeight="1">
      <c r="B7" s="47"/>
      <c r="C7" s="48"/>
      <c r="D7" s="36" t="s">
        <v>120</v>
      </c>
      <c r="E7" s="48"/>
      <c r="F7" s="37" t="s">
        <v>1007</v>
      </c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9"/>
    </row>
    <row r="8" s="1" customFormat="1" ht="14.4" customHeight="1">
      <c r="B8" s="47"/>
      <c r="C8" s="48"/>
      <c r="D8" s="39" t="s">
        <v>21</v>
      </c>
      <c r="E8" s="48"/>
      <c r="F8" s="34" t="s">
        <v>22</v>
      </c>
      <c r="G8" s="48"/>
      <c r="H8" s="48"/>
      <c r="I8" s="48"/>
      <c r="J8" s="48"/>
      <c r="K8" s="48"/>
      <c r="L8" s="48"/>
      <c r="M8" s="39" t="s">
        <v>23</v>
      </c>
      <c r="N8" s="48"/>
      <c r="O8" s="34" t="s">
        <v>22</v>
      </c>
      <c r="P8" s="48"/>
      <c r="Q8" s="48"/>
      <c r="R8" s="49"/>
    </row>
    <row r="9" s="1" customFormat="1" ht="14.4" customHeight="1">
      <c r="B9" s="47"/>
      <c r="C9" s="48"/>
      <c r="D9" s="39" t="s">
        <v>24</v>
      </c>
      <c r="E9" s="48"/>
      <c r="F9" s="34" t="s">
        <v>25</v>
      </c>
      <c r="G9" s="48"/>
      <c r="H9" s="48"/>
      <c r="I9" s="48"/>
      <c r="J9" s="48"/>
      <c r="K9" s="48"/>
      <c r="L9" s="48"/>
      <c r="M9" s="39" t="s">
        <v>26</v>
      </c>
      <c r="N9" s="48"/>
      <c r="O9" s="157" t="str">
        <f>'Rekapitulace stavby'!AN8</f>
        <v>17. 5. 2018</v>
      </c>
      <c r="P9" s="91"/>
      <c r="Q9" s="48"/>
      <c r="R9" s="49"/>
    </row>
    <row r="10" s="1" customFormat="1" ht="10.8" customHeight="1">
      <c r="B10" s="47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9"/>
    </row>
    <row r="11" s="1" customFormat="1" ht="14.4" customHeight="1">
      <c r="B11" s="47"/>
      <c r="C11" s="48"/>
      <c r="D11" s="39" t="s">
        <v>28</v>
      </c>
      <c r="E11" s="48"/>
      <c r="F11" s="48"/>
      <c r="G11" s="48"/>
      <c r="H11" s="48"/>
      <c r="I11" s="48"/>
      <c r="J11" s="48"/>
      <c r="K11" s="48"/>
      <c r="L11" s="48"/>
      <c r="M11" s="39" t="s">
        <v>29</v>
      </c>
      <c r="N11" s="48"/>
      <c r="O11" s="34" t="s">
        <v>22</v>
      </c>
      <c r="P11" s="34"/>
      <c r="Q11" s="48"/>
      <c r="R11" s="49"/>
    </row>
    <row r="12" s="1" customFormat="1" ht="18" customHeight="1">
      <c r="B12" s="47"/>
      <c r="C12" s="48"/>
      <c r="D12" s="48"/>
      <c r="E12" s="34" t="s">
        <v>30</v>
      </c>
      <c r="F12" s="48"/>
      <c r="G12" s="48"/>
      <c r="H12" s="48"/>
      <c r="I12" s="48"/>
      <c r="J12" s="48"/>
      <c r="K12" s="48"/>
      <c r="L12" s="48"/>
      <c r="M12" s="39" t="s">
        <v>31</v>
      </c>
      <c r="N12" s="48"/>
      <c r="O12" s="34" t="s">
        <v>22</v>
      </c>
      <c r="P12" s="34"/>
      <c r="Q12" s="48"/>
      <c r="R12" s="49"/>
    </row>
    <row r="13" s="1" customFormat="1" ht="6.96" customHeight="1">
      <c r="B13" s="47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9"/>
    </row>
    <row r="14" s="1" customFormat="1" ht="14.4" customHeight="1">
      <c r="B14" s="47"/>
      <c r="C14" s="48"/>
      <c r="D14" s="39" t="s">
        <v>32</v>
      </c>
      <c r="E14" s="48"/>
      <c r="F14" s="48"/>
      <c r="G14" s="48"/>
      <c r="H14" s="48"/>
      <c r="I14" s="48"/>
      <c r="J14" s="48"/>
      <c r="K14" s="48"/>
      <c r="L14" s="48"/>
      <c r="M14" s="39" t="s">
        <v>29</v>
      </c>
      <c r="N14" s="48"/>
      <c r="O14" s="40" t="str">
        <f>IF('Rekapitulace stavby'!AN13="","",'Rekapitulace stavby'!AN13)</f>
        <v>Vyplň údaj</v>
      </c>
      <c r="P14" s="34"/>
      <c r="Q14" s="48"/>
      <c r="R14" s="49"/>
    </row>
    <row r="15" s="1" customFormat="1" ht="18" customHeight="1">
      <c r="B15" s="47"/>
      <c r="C15" s="48"/>
      <c r="D15" s="48"/>
      <c r="E15" s="40" t="str">
        <f>IF('Rekapitulace stavby'!E14="","",'Rekapitulace stavby'!E14)</f>
        <v>Vyplň údaj</v>
      </c>
      <c r="F15" s="158"/>
      <c r="G15" s="158"/>
      <c r="H15" s="158"/>
      <c r="I15" s="158"/>
      <c r="J15" s="158"/>
      <c r="K15" s="158"/>
      <c r="L15" s="158"/>
      <c r="M15" s="39" t="s">
        <v>31</v>
      </c>
      <c r="N15" s="48"/>
      <c r="O15" s="40" t="str">
        <f>IF('Rekapitulace stavby'!AN14="","",'Rekapitulace stavby'!AN14)</f>
        <v>Vyplň údaj</v>
      </c>
      <c r="P15" s="34"/>
      <c r="Q15" s="48"/>
      <c r="R15" s="49"/>
    </row>
    <row r="16" s="1" customFormat="1" ht="6.96" customHeight="1">
      <c r="B16" s="47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9"/>
    </row>
    <row r="17" s="1" customFormat="1" ht="14.4" customHeight="1">
      <c r="B17" s="47"/>
      <c r="C17" s="48"/>
      <c r="D17" s="39" t="s">
        <v>34</v>
      </c>
      <c r="E17" s="48"/>
      <c r="F17" s="48"/>
      <c r="G17" s="48"/>
      <c r="H17" s="48"/>
      <c r="I17" s="48"/>
      <c r="J17" s="48"/>
      <c r="K17" s="48"/>
      <c r="L17" s="48"/>
      <c r="M17" s="39" t="s">
        <v>29</v>
      </c>
      <c r="N17" s="48"/>
      <c r="O17" s="34" t="s">
        <v>35</v>
      </c>
      <c r="P17" s="34"/>
      <c r="Q17" s="48"/>
      <c r="R17" s="49"/>
    </row>
    <row r="18" s="1" customFormat="1" ht="18" customHeight="1">
      <c r="B18" s="47"/>
      <c r="C18" s="48"/>
      <c r="D18" s="48"/>
      <c r="E18" s="34" t="s">
        <v>36</v>
      </c>
      <c r="F18" s="48"/>
      <c r="G18" s="48"/>
      <c r="H18" s="48"/>
      <c r="I18" s="48"/>
      <c r="J18" s="48"/>
      <c r="K18" s="48"/>
      <c r="L18" s="48"/>
      <c r="M18" s="39" t="s">
        <v>31</v>
      </c>
      <c r="N18" s="48"/>
      <c r="O18" s="34" t="s">
        <v>22</v>
      </c>
      <c r="P18" s="34"/>
      <c r="Q18" s="48"/>
      <c r="R18" s="49"/>
    </row>
    <row r="19" s="1" customFormat="1" ht="6.96" customHeight="1">
      <c r="B19" s="47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9"/>
    </row>
    <row r="20" s="1" customFormat="1" ht="14.4" customHeight="1">
      <c r="B20" s="47"/>
      <c r="C20" s="48"/>
      <c r="D20" s="39" t="s">
        <v>39</v>
      </c>
      <c r="E20" s="48"/>
      <c r="F20" s="48"/>
      <c r="G20" s="48"/>
      <c r="H20" s="48"/>
      <c r="I20" s="48"/>
      <c r="J20" s="48"/>
      <c r="K20" s="48"/>
      <c r="L20" s="48"/>
      <c r="M20" s="39" t="s">
        <v>29</v>
      </c>
      <c r="N20" s="48"/>
      <c r="O20" s="34" t="str">
        <f>IF('Rekapitulace stavby'!AN19="","",'Rekapitulace stavby'!AN19)</f>
        <v/>
      </c>
      <c r="P20" s="34"/>
      <c r="Q20" s="48"/>
      <c r="R20" s="49"/>
    </row>
    <row r="21" s="1" customFormat="1" ht="18" customHeight="1">
      <c r="B21" s="47"/>
      <c r="C21" s="48"/>
      <c r="D21" s="48"/>
      <c r="E21" s="34" t="str">
        <f>IF('Rekapitulace stavby'!E20="","",'Rekapitulace stavby'!E20)</f>
        <v xml:space="preserve"> </v>
      </c>
      <c r="F21" s="48"/>
      <c r="G21" s="48"/>
      <c r="H21" s="48"/>
      <c r="I21" s="48"/>
      <c r="J21" s="48"/>
      <c r="K21" s="48"/>
      <c r="L21" s="48"/>
      <c r="M21" s="39" t="s">
        <v>31</v>
      </c>
      <c r="N21" s="48"/>
      <c r="O21" s="34" t="str">
        <f>IF('Rekapitulace stavby'!AN20="","",'Rekapitulace stavby'!AN20)</f>
        <v/>
      </c>
      <c r="P21" s="34"/>
      <c r="Q21" s="48"/>
      <c r="R21" s="49"/>
    </row>
    <row r="22" s="1" customFormat="1" ht="6.96" customHeight="1">
      <c r="B22" s="47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9"/>
    </row>
    <row r="23" s="1" customFormat="1" ht="14.4" customHeight="1">
      <c r="B23" s="47"/>
      <c r="C23" s="48"/>
      <c r="D23" s="39" t="s">
        <v>40</v>
      </c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9"/>
    </row>
    <row r="24" s="1" customFormat="1" ht="16.5" customHeight="1">
      <c r="B24" s="47"/>
      <c r="C24" s="48"/>
      <c r="D24" s="48"/>
      <c r="E24" s="43" t="s">
        <v>22</v>
      </c>
      <c r="F24" s="43"/>
      <c r="G24" s="43"/>
      <c r="H24" s="43"/>
      <c r="I24" s="43"/>
      <c r="J24" s="43"/>
      <c r="K24" s="43"/>
      <c r="L24" s="43"/>
      <c r="M24" s="48"/>
      <c r="N24" s="48"/>
      <c r="O24" s="48"/>
      <c r="P24" s="48"/>
      <c r="Q24" s="48"/>
      <c r="R24" s="49"/>
    </row>
    <row r="25" s="1" customFormat="1" ht="6.96" customHeight="1">
      <c r="B25" s="47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9"/>
    </row>
    <row r="26" s="1" customFormat="1" ht="6.96" customHeight="1">
      <c r="B26" s="47"/>
      <c r="C26" s="4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48"/>
      <c r="R26" s="49"/>
    </row>
    <row r="27" s="1" customFormat="1" ht="14.4" customHeight="1">
      <c r="B27" s="47"/>
      <c r="C27" s="48"/>
      <c r="D27" s="159" t="s">
        <v>122</v>
      </c>
      <c r="E27" s="48"/>
      <c r="F27" s="48"/>
      <c r="G27" s="48"/>
      <c r="H27" s="48"/>
      <c r="I27" s="48"/>
      <c r="J27" s="48"/>
      <c r="K27" s="48"/>
      <c r="L27" s="48"/>
      <c r="M27" s="46">
        <f>N88</f>
        <v>0</v>
      </c>
      <c r="N27" s="46"/>
      <c r="O27" s="46"/>
      <c r="P27" s="46"/>
      <c r="Q27" s="48"/>
      <c r="R27" s="49"/>
    </row>
    <row r="28" s="1" customFormat="1" ht="14.4" customHeight="1">
      <c r="B28" s="47"/>
      <c r="C28" s="48"/>
      <c r="D28" s="45" t="s">
        <v>107</v>
      </c>
      <c r="E28" s="48"/>
      <c r="F28" s="48"/>
      <c r="G28" s="48"/>
      <c r="H28" s="48"/>
      <c r="I28" s="48"/>
      <c r="J28" s="48"/>
      <c r="K28" s="48"/>
      <c r="L28" s="48"/>
      <c r="M28" s="46">
        <f>N91</f>
        <v>0</v>
      </c>
      <c r="N28" s="46"/>
      <c r="O28" s="46"/>
      <c r="P28" s="46"/>
      <c r="Q28" s="48"/>
      <c r="R28" s="49"/>
    </row>
    <row r="29" s="1" customFormat="1" ht="6.96" customHeight="1">
      <c r="B29" s="47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9"/>
    </row>
    <row r="30" s="1" customFormat="1" ht="25.44" customHeight="1">
      <c r="B30" s="47"/>
      <c r="C30" s="48"/>
      <c r="D30" s="160" t="s">
        <v>43</v>
      </c>
      <c r="E30" s="48"/>
      <c r="F30" s="48"/>
      <c r="G30" s="48"/>
      <c r="H30" s="48"/>
      <c r="I30" s="48"/>
      <c r="J30" s="48"/>
      <c r="K30" s="48"/>
      <c r="L30" s="48"/>
      <c r="M30" s="161">
        <f>ROUND(M27+M28,0)</f>
        <v>0</v>
      </c>
      <c r="N30" s="48"/>
      <c r="O30" s="48"/>
      <c r="P30" s="48"/>
      <c r="Q30" s="48"/>
      <c r="R30" s="49"/>
    </row>
    <row r="31" s="1" customFormat="1" ht="6.96" customHeight="1">
      <c r="B31" s="47"/>
      <c r="C31" s="4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48"/>
      <c r="R31" s="49"/>
    </row>
    <row r="32" s="1" customFormat="1" ht="14.4" customHeight="1">
      <c r="B32" s="47"/>
      <c r="C32" s="48"/>
      <c r="D32" s="55" t="s">
        <v>44</v>
      </c>
      <c r="E32" s="55" t="s">
        <v>45</v>
      </c>
      <c r="F32" s="56">
        <v>0.20999999999999999</v>
      </c>
      <c r="G32" s="162" t="s">
        <v>46</v>
      </c>
      <c r="H32" s="163">
        <f>(SUM(BE91:BE98)+SUM(BE116:BE139))</f>
        <v>0</v>
      </c>
      <c r="I32" s="48"/>
      <c r="J32" s="48"/>
      <c r="K32" s="48"/>
      <c r="L32" s="48"/>
      <c r="M32" s="163">
        <f>ROUND((SUM(BE91:BE98)+SUM(BE116:BE139)), 0)*F32</f>
        <v>0</v>
      </c>
      <c r="N32" s="48"/>
      <c r="O32" s="48"/>
      <c r="P32" s="48"/>
      <c r="Q32" s="48"/>
      <c r="R32" s="49"/>
    </row>
    <row r="33" s="1" customFormat="1" ht="14.4" customHeight="1">
      <c r="B33" s="47"/>
      <c r="C33" s="48"/>
      <c r="D33" s="48"/>
      <c r="E33" s="55" t="s">
        <v>47</v>
      </c>
      <c r="F33" s="56">
        <v>0.14999999999999999</v>
      </c>
      <c r="G33" s="162" t="s">
        <v>46</v>
      </c>
      <c r="H33" s="163">
        <f>(SUM(BF91:BF98)+SUM(BF116:BF139))</f>
        <v>0</v>
      </c>
      <c r="I33" s="48"/>
      <c r="J33" s="48"/>
      <c r="K33" s="48"/>
      <c r="L33" s="48"/>
      <c r="M33" s="163">
        <f>ROUND((SUM(BF91:BF98)+SUM(BF116:BF139)), 0)*F33</f>
        <v>0</v>
      </c>
      <c r="N33" s="48"/>
      <c r="O33" s="48"/>
      <c r="P33" s="48"/>
      <c r="Q33" s="48"/>
      <c r="R33" s="49"/>
    </row>
    <row r="34" hidden="1" s="1" customFormat="1" ht="14.4" customHeight="1">
      <c r="B34" s="47"/>
      <c r="C34" s="48"/>
      <c r="D34" s="48"/>
      <c r="E34" s="55" t="s">
        <v>48</v>
      </c>
      <c r="F34" s="56">
        <v>0.20999999999999999</v>
      </c>
      <c r="G34" s="162" t="s">
        <v>46</v>
      </c>
      <c r="H34" s="163">
        <f>(SUM(BG91:BG98)+SUM(BG116:BG139))</f>
        <v>0</v>
      </c>
      <c r="I34" s="48"/>
      <c r="J34" s="48"/>
      <c r="K34" s="48"/>
      <c r="L34" s="48"/>
      <c r="M34" s="163">
        <v>0</v>
      </c>
      <c r="N34" s="48"/>
      <c r="O34" s="48"/>
      <c r="P34" s="48"/>
      <c r="Q34" s="48"/>
      <c r="R34" s="49"/>
    </row>
    <row r="35" hidden="1" s="1" customFormat="1" ht="14.4" customHeight="1">
      <c r="B35" s="47"/>
      <c r="C35" s="48"/>
      <c r="D35" s="48"/>
      <c r="E35" s="55" t="s">
        <v>49</v>
      </c>
      <c r="F35" s="56">
        <v>0.14999999999999999</v>
      </c>
      <c r="G35" s="162" t="s">
        <v>46</v>
      </c>
      <c r="H35" s="163">
        <f>(SUM(BH91:BH98)+SUM(BH116:BH139))</f>
        <v>0</v>
      </c>
      <c r="I35" s="48"/>
      <c r="J35" s="48"/>
      <c r="K35" s="48"/>
      <c r="L35" s="48"/>
      <c r="M35" s="163">
        <v>0</v>
      </c>
      <c r="N35" s="48"/>
      <c r="O35" s="48"/>
      <c r="P35" s="48"/>
      <c r="Q35" s="48"/>
      <c r="R35" s="49"/>
    </row>
    <row r="36" hidden="1" s="1" customFormat="1" ht="14.4" customHeight="1">
      <c r="B36" s="47"/>
      <c r="C36" s="48"/>
      <c r="D36" s="48"/>
      <c r="E36" s="55" t="s">
        <v>50</v>
      </c>
      <c r="F36" s="56">
        <v>0</v>
      </c>
      <c r="G36" s="162" t="s">
        <v>46</v>
      </c>
      <c r="H36" s="163">
        <f>(SUM(BI91:BI98)+SUM(BI116:BI139))</f>
        <v>0</v>
      </c>
      <c r="I36" s="48"/>
      <c r="J36" s="48"/>
      <c r="K36" s="48"/>
      <c r="L36" s="48"/>
      <c r="M36" s="163">
        <v>0</v>
      </c>
      <c r="N36" s="48"/>
      <c r="O36" s="48"/>
      <c r="P36" s="48"/>
      <c r="Q36" s="48"/>
      <c r="R36" s="49"/>
    </row>
    <row r="37" s="1" customFormat="1" ht="6.96" customHeight="1">
      <c r="B37" s="47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9"/>
    </row>
    <row r="38" s="1" customFormat="1" ht="25.44" customHeight="1">
      <c r="B38" s="47"/>
      <c r="C38" s="152"/>
      <c r="D38" s="164" t="s">
        <v>51</v>
      </c>
      <c r="E38" s="104"/>
      <c r="F38" s="104"/>
      <c r="G38" s="165" t="s">
        <v>52</v>
      </c>
      <c r="H38" s="166" t="s">
        <v>53</v>
      </c>
      <c r="I38" s="104"/>
      <c r="J38" s="104"/>
      <c r="K38" s="104"/>
      <c r="L38" s="167">
        <f>SUM(M30:M36)</f>
        <v>0</v>
      </c>
      <c r="M38" s="167"/>
      <c r="N38" s="167"/>
      <c r="O38" s="167"/>
      <c r="P38" s="168"/>
      <c r="Q38" s="152"/>
      <c r="R38" s="49"/>
    </row>
    <row r="39" s="1" customFormat="1" ht="14.4" customHeight="1">
      <c r="B39" s="47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9"/>
    </row>
    <row r="40" s="1" customFormat="1" ht="14.4" customHeight="1">
      <c r="B40" s="47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9"/>
    </row>
    <row r="41">
      <c r="B41" s="27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0"/>
    </row>
    <row r="42">
      <c r="B42" s="27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0"/>
    </row>
    <row r="43">
      <c r="B43" s="27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0"/>
    </row>
    <row r="44">
      <c r="B44" s="27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0"/>
    </row>
    <row r="45">
      <c r="B45" s="27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0"/>
    </row>
    <row r="46">
      <c r="B46" s="27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0"/>
    </row>
    <row r="47">
      <c r="B47" s="27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0"/>
    </row>
    <row r="48">
      <c r="B48" s="27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0"/>
    </row>
    <row r="49">
      <c r="B49" s="27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0"/>
    </row>
    <row r="50" s="1" customFormat="1">
      <c r="B50" s="47"/>
      <c r="C50" s="48"/>
      <c r="D50" s="67" t="s">
        <v>54</v>
      </c>
      <c r="E50" s="68"/>
      <c r="F50" s="68"/>
      <c r="G50" s="68"/>
      <c r="H50" s="69"/>
      <c r="I50" s="48"/>
      <c r="J50" s="67" t="s">
        <v>55</v>
      </c>
      <c r="K50" s="68"/>
      <c r="L50" s="68"/>
      <c r="M50" s="68"/>
      <c r="N50" s="68"/>
      <c r="O50" s="68"/>
      <c r="P50" s="69"/>
      <c r="Q50" s="48"/>
      <c r="R50" s="49"/>
    </row>
    <row r="51">
      <c r="B51" s="27"/>
      <c r="C51" s="32"/>
      <c r="D51" s="70"/>
      <c r="E51" s="32"/>
      <c r="F51" s="32"/>
      <c r="G51" s="32"/>
      <c r="H51" s="71"/>
      <c r="I51" s="32"/>
      <c r="J51" s="70"/>
      <c r="K51" s="32"/>
      <c r="L51" s="32"/>
      <c r="M51" s="32"/>
      <c r="N51" s="32"/>
      <c r="O51" s="32"/>
      <c r="P51" s="71"/>
      <c r="Q51" s="32"/>
      <c r="R51" s="30"/>
    </row>
    <row r="52">
      <c r="B52" s="27"/>
      <c r="C52" s="32"/>
      <c r="D52" s="70"/>
      <c r="E52" s="32"/>
      <c r="F52" s="32"/>
      <c r="G52" s="32"/>
      <c r="H52" s="71"/>
      <c r="I52" s="32"/>
      <c r="J52" s="70"/>
      <c r="K52" s="32"/>
      <c r="L52" s="32"/>
      <c r="M52" s="32"/>
      <c r="N52" s="32"/>
      <c r="O52" s="32"/>
      <c r="P52" s="71"/>
      <c r="Q52" s="32"/>
      <c r="R52" s="30"/>
    </row>
    <row r="53">
      <c r="B53" s="27"/>
      <c r="C53" s="32"/>
      <c r="D53" s="70"/>
      <c r="E53" s="32"/>
      <c r="F53" s="32"/>
      <c r="G53" s="32"/>
      <c r="H53" s="71"/>
      <c r="I53" s="32"/>
      <c r="J53" s="70"/>
      <c r="K53" s="32"/>
      <c r="L53" s="32"/>
      <c r="M53" s="32"/>
      <c r="N53" s="32"/>
      <c r="O53" s="32"/>
      <c r="P53" s="71"/>
      <c r="Q53" s="32"/>
      <c r="R53" s="30"/>
    </row>
    <row r="54">
      <c r="B54" s="27"/>
      <c r="C54" s="32"/>
      <c r="D54" s="70"/>
      <c r="E54" s="32"/>
      <c r="F54" s="32"/>
      <c r="G54" s="32"/>
      <c r="H54" s="71"/>
      <c r="I54" s="32"/>
      <c r="J54" s="70"/>
      <c r="K54" s="32"/>
      <c r="L54" s="32"/>
      <c r="M54" s="32"/>
      <c r="N54" s="32"/>
      <c r="O54" s="32"/>
      <c r="P54" s="71"/>
      <c r="Q54" s="32"/>
      <c r="R54" s="30"/>
    </row>
    <row r="55">
      <c r="B55" s="27"/>
      <c r="C55" s="32"/>
      <c r="D55" s="70"/>
      <c r="E55" s="32"/>
      <c r="F55" s="32"/>
      <c r="G55" s="32"/>
      <c r="H55" s="71"/>
      <c r="I55" s="32"/>
      <c r="J55" s="70"/>
      <c r="K55" s="32"/>
      <c r="L55" s="32"/>
      <c r="M55" s="32"/>
      <c r="N55" s="32"/>
      <c r="O55" s="32"/>
      <c r="P55" s="71"/>
      <c r="Q55" s="32"/>
      <c r="R55" s="30"/>
    </row>
    <row r="56">
      <c r="B56" s="27"/>
      <c r="C56" s="32"/>
      <c r="D56" s="70"/>
      <c r="E56" s="32"/>
      <c r="F56" s="32"/>
      <c r="G56" s="32"/>
      <c r="H56" s="71"/>
      <c r="I56" s="32"/>
      <c r="J56" s="70"/>
      <c r="K56" s="32"/>
      <c r="L56" s="32"/>
      <c r="M56" s="32"/>
      <c r="N56" s="32"/>
      <c r="O56" s="32"/>
      <c r="P56" s="71"/>
      <c r="Q56" s="32"/>
      <c r="R56" s="30"/>
    </row>
    <row r="57">
      <c r="B57" s="27"/>
      <c r="C57" s="32"/>
      <c r="D57" s="70"/>
      <c r="E57" s="32"/>
      <c r="F57" s="32"/>
      <c r="G57" s="32"/>
      <c r="H57" s="71"/>
      <c r="I57" s="32"/>
      <c r="J57" s="70"/>
      <c r="K57" s="32"/>
      <c r="L57" s="32"/>
      <c r="M57" s="32"/>
      <c r="N57" s="32"/>
      <c r="O57" s="32"/>
      <c r="P57" s="71"/>
      <c r="Q57" s="32"/>
      <c r="R57" s="30"/>
    </row>
    <row r="58">
      <c r="B58" s="27"/>
      <c r="C58" s="32"/>
      <c r="D58" s="70"/>
      <c r="E58" s="32"/>
      <c r="F58" s="32"/>
      <c r="G58" s="32"/>
      <c r="H58" s="71"/>
      <c r="I58" s="32"/>
      <c r="J58" s="70"/>
      <c r="K58" s="32"/>
      <c r="L58" s="32"/>
      <c r="M58" s="32"/>
      <c r="N58" s="32"/>
      <c r="O58" s="32"/>
      <c r="P58" s="71"/>
      <c r="Q58" s="32"/>
      <c r="R58" s="30"/>
    </row>
    <row r="59" s="1" customFormat="1">
      <c r="B59" s="47"/>
      <c r="C59" s="48"/>
      <c r="D59" s="72" t="s">
        <v>56</v>
      </c>
      <c r="E59" s="73"/>
      <c r="F59" s="73"/>
      <c r="G59" s="74" t="s">
        <v>57</v>
      </c>
      <c r="H59" s="75"/>
      <c r="I59" s="48"/>
      <c r="J59" s="72" t="s">
        <v>56</v>
      </c>
      <c r="K59" s="73"/>
      <c r="L59" s="73"/>
      <c r="M59" s="73"/>
      <c r="N59" s="74" t="s">
        <v>57</v>
      </c>
      <c r="O59" s="73"/>
      <c r="P59" s="75"/>
      <c r="Q59" s="48"/>
      <c r="R59" s="49"/>
    </row>
    <row r="60">
      <c r="B60" s="27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0"/>
    </row>
    <row r="61" s="1" customFormat="1">
      <c r="B61" s="47"/>
      <c r="C61" s="48"/>
      <c r="D61" s="67" t="s">
        <v>58</v>
      </c>
      <c r="E61" s="68"/>
      <c r="F61" s="68"/>
      <c r="G61" s="68"/>
      <c r="H61" s="69"/>
      <c r="I61" s="48"/>
      <c r="J61" s="67" t="s">
        <v>59</v>
      </c>
      <c r="K61" s="68"/>
      <c r="L61" s="68"/>
      <c r="M61" s="68"/>
      <c r="N61" s="68"/>
      <c r="O61" s="68"/>
      <c r="P61" s="69"/>
      <c r="Q61" s="48"/>
      <c r="R61" s="49"/>
    </row>
    <row r="62">
      <c r="B62" s="27"/>
      <c r="C62" s="32"/>
      <c r="D62" s="70"/>
      <c r="E62" s="32"/>
      <c r="F62" s="32"/>
      <c r="G62" s="32"/>
      <c r="H62" s="71"/>
      <c r="I62" s="32"/>
      <c r="J62" s="70"/>
      <c r="K62" s="32"/>
      <c r="L62" s="32"/>
      <c r="M62" s="32"/>
      <c r="N62" s="32"/>
      <c r="O62" s="32"/>
      <c r="P62" s="71"/>
      <c r="Q62" s="32"/>
      <c r="R62" s="30"/>
    </row>
    <row r="63">
      <c r="B63" s="27"/>
      <c r="C63" s="32"/>
      <c r="D63" s="70"/>
      <c r="E63" s="32"/>
      <c r="F63" s="32"/>
      <c r="G63" s="32"/>
      <c r="H63" s="71"/>
      <c r="I63" s="32"/>
      <c r="J63" s="70"/>
      <c r="K63" s="32"/>
      <c r="L63" s="32"/>
      <c r="M63" s="32"/>
      <c r="N63" s="32"/>
      <c r="O63" s="32"/>
      <c r="P63" s="71"/>
      <c r="Q63" s="32"/>
      <c r="R63" s="30"/>
    </row>
    <row r="64">
      <c r="B64" s="27"/>
      <c r="C64" s="32"/>
      <c r="D64" s="70"/>
      <c r="E64" s="32"/>
      <c r="F64" s="32"/>
      <c r="G64" s="32"/>
      <c r="H64" s="71"/>
      <c r="I64" s="32"/>
      <c r="J64" s="70"/>
      <c r="K64" s="32"/>
      <c r="L64" s="32"/>
      <c r="M64" s="32"/>
      <c r="N64" s="32"/>
      <c r="O64" s="32"/>
      <c r="P64" s="71"/>
      <c r="Q64" s="32"/>
      <c r="R64" s="30"/>
    </row>
    <row r="65">
      <c r="B65" s="27"/>
      <c r="C65" s="32"/>
      <c r="D65" s="70"/>
      <c r="E65" s="32"/>
      <c r="F65" s="32"/>
      <c r="G65" s="32"/>
      <c r="H65" s="71"/>
      <c r="I65" s="32"/>
      <c r="J65" s="70"/>
      <c r="K65" s="32"/>
      <c r="L65" s="32"/>
      <c r="M65" s="32"/>
      <c r="N65" s="32"/>
      <c r="O65" s="32"/>
      <c r="P65" s="71"/>
      <c r="Q65" s="32"/>
      <c r="R65" s="30"/>
    </row>
    <row r="66">
      <c r="B66" s="27"/>
      <c r="C66" s="32"/>
      <c r="D66" s="70"/>
      <c r="E66" s="32"/>
      <c r="F66" s="32"/>
      <c r="G66" s="32"/>
      <c r="H66" s="71"/>
      <c r="I66" s="32"/>
      <c r="J66" s="70"/>
      <c r="K66" s="32"/>
      <c r="L66" s="32"/>
      <c r="M66" s="32"/>
      <c r="N66" s="32"/>
      <c r="O66" s="32"/>
      <c r="P66" s="71"/>
      <c r="Q66" s="32"/>
      <c r="R66" s="30"/>
    </row>
    <row r="67">
      <c r="B67" s="27"/>
      <c r="C67" s="32"/>
      <c r="D67" s="70"/>
      <c r="E67" s="32"/>
      <c r="F67" s="32"/>
      <c r="G67" s="32"/>
      <c r="H67" s="71"/>
      <c r="I67" s="32"/>
      <c r="J67" s="70"/>
      <c r="K67" s="32"/>
      <c r="L67" s="32"/>
      <c r="M67" s="32"/>
      <c r="N67" s="32"/>
      <c r="O67" s="32"/>
      <c r="P67" s="71"/>
      <c r="Q67" s="32"/>
      <c r="R67" s="30"/>
    </row>
    <row r="68">
      <c r="B68" s="27"/>
      <c r="C68" s="32"/>
      <c r="D68" s="70"/>
      <c r="E68" s="32"/>
      <c r="F68" s="32"/>
      <c r="G68" s="32"/>
      <c r="H68" s="71"/>
      <c r="I68" s="32"/>
      <c r="J68" s="70"/>
      <c r="K68" s="32"/>
      <c r="L68" s="32"/>
      <c r="M68" s="32"/>
      <c r="N68" s="32"/>
      <c r="O68" s="32"/>
      <c r="P68" s="71"/>
      <c r="Q68" s="32"/>
      <c r="R68" s="30"/>
    </row>
    <row r="69">
      <c r="B69" s="27"/>
      <c r="C69" s="32"/>
      <c r="D69" s="70"/>
      <c r="E69" s="32"/>
      <c r="F69" s="32"/>
      <c r="G69" s="32"/>
      <c r="H69" s="71"/>
      <c r="I69" s="32"/>
      <c r="J69" s="70"/>
      <c r="K69" s="32"/>
      <c r="L69" s="32"/>
      <c r="M69" s="32"/>
      <c r="N69" s="32"/>
      <c r="O69" s="32"/>
      <c r="P69" s="71"/>
      <c r="Q69" s="32"/>
      <c r="R69" s="30"/>
    </row>
    <row r="70" s="1" customFormat="1">
      <c r="B70" s="47"/>
      <c r="C70" s="48"/>
      <c r="D70" s="72" t="s">
        <v>56</v>
      </c>
      <c r="E70" s="73"/>
      <c r="F70" s="73"/>
      <c r="G70" s="74" t="s">
        <v>57</v>
      </c>
      <c r="H70" s="75"/>
      <c r="I70" s="48"/>
      <c r="J70" s="72" t="s">
        <v>56</v>
      </c>
      <c r="K70" s="73"/>
      <c r="L70" s="73"/>
      <c r="M70" s="73"/>
      <c r="N70" s="74" t="s">
        <v>57</v>
      </c>
      <c r="O70" s="73"/>
      <c r="P70" s="75"/>
      <c r="Q70" s="48"/>
      <c r="R70" s="49"/>
    </row>
    <row r="71" s="1" customFormat="1" ht="14.4" customHeight="1">
      <c r="B71" s="76"/>
      <c r="C71" s="77"/>
      <c r="D71" s="77"/>
      <c r="E71" s="77"/>
      <c r="F71" s="77"/>
      <c r="G71" s="77"/>
      <c r="H71" s="77"/>
      <c r="I71" s="77"/>
      <c r="J71" s="77"/>
      <c r="K71" s="77"/>
      <c r="L71" s="77"/>
      <c r="M71" s="77"/>
      <c r="N71" s="77"/>
      <c r="O71" s="77"/>
      <c r="P71" s="77"/>
      <c r="Q71" s="77"/>
      <c r="R71" s="78"/>
    </row>
    <row r="75" s="1" customFormat="1" ht="6.96" customHeight="1">
      <c r="B75" s="169"/>
      <c r="C75" s="170"/>
      <c r="D75" s="170"/>
      <c r="E75" s="170"/>
      <c r="F75" s="170"/>
      <c r="G75" s="170"/>
      <c r="H75" s="170"/>
      <c r="I75" s="170"/>
      <c r="J75" s="170"/>
      <c r="K75" s="170"/>
      <c r="L75" s="170"/>
      <c r="M75" s="170"/>
      <c r="N75" s="170"/>
      <c r="O75" s="170"/>
      <c r="P75" s="170"/>
      <c r="Q75" s="170"/>
      <c r="R75" s="171"/>
    </row>
    <row r="76" s="1" customFormat="1" ht="36.96" customHeight="1">
      <c r="B76" s="47"/>
      <c r="C76" s="28" t="s">
        <v>123</v>
      </c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49"/>
      <c r="T76" s="172"/>
      <c r="U76" s="172"/>
    </row>
    <row r="77" s="1" customFormat="1" ht="6.96" customHeight="1"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9"/>
      <c r="T77" s="172"/>
      <c r="U77" s="172"/>
    </row>
    <row r="78" s="1" customFormat="1" ht="30" customHeight="1">
      <c r="B78" s="47"/>
      <c r="C78" s="39" t="s">
        <v>19</v>
      </c>
      <c r="D78" s="48"/>
      <c r="E78" s="48"/>
      <c r="F78" s="156" t="str">
        <f>F6</f>
        <v>Rekonstrukce skladu cibule, k.ú. Bartošovice, p.č. 2348/1 a 2349/1</v>
      </c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48"/>
      <c r="R78" s="49"/>
      <c r="T78" s="172"/>
      <c r="U78" s="172"/>
    </row>
    <row r="79" s="1" customFormat="1" ht="36.96" customHeight="1">
      <c r="B79" s="47"/>
      <c r="C79" s="86" t="s">
        <v>120</v>
      </c>
      <c r="D79" s="48"/>
      <c r="E79" s="48"/>
      <c r="F79" s="88" t="str">
        <f>F7</f>
        <v>06 - Vzduchotechnika</v>
      </c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9"/>
      <c r="T79" s="172"/>
      <c r="U79" s="172"/>
    </row>
    <row r="80" s="1" customFormat="1" ht="6.96" customHeight="1">
      <c r="B80" s="47"/>
      <c r="C80" s="48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9"/>
      <c r="T80" s="172"/>
      <c r="U80" s="172"/>
    </row>
    <row r="81" s="1" customFormat="1" ht="18" customHeight="1">
      <c r="B81" s="47"/>
      <c r="C81" s="39" t="s">
        <v>24</v>
      </c>
      <c r="D81" s="48"/>
      <c r="E81" s="48"/>
      <c r="F81" s="34" t="str">
        <f>F9</f>
        <v xml:space="preserve"> </v>
      </c>
      <c r="G81" s="48"/>
      <c r="H81" s="48"/>
      <c r="I81" s="48"/>
      <c r="J81" s="48"/>
      <c r="K81" s="39" t="s">
        <v>26</v>
      </c>
      <c r="L81" s="48"/>
      <c r="M81" s="91" t="str">
        <f>IF(O9="","",O9)</f>
        <v>17. 5. 2018</v>
      </c>
      <c r="N81" s="91"/>
      <c r="O81" s="91"/>
      <c r="P81" s="91"/>
      <c r="Q81" s="48"/>
      <c r="R81" s="49"/>
      <c r="T81" s="172"/>
      <c r="U81" s="172"/>
    </row>
    <row r="82" s="1" customFormat="1" ht="6.96" customHeight="1">
      <c r="B82" s="47"/>
      <c r="C82" s="48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9"/>
      <c r="T82" s="172"/>
      <c r="U82" s="172"/>
    </row>
    <row r="83" s="1" customFormat="1">
      <c r="B83" s="47"/>
      <c r="C83" s="39" t="s">
        <v>28</v>
      </c>
      <c r="D83" s="48"/>
      <c r="E83" s="48"/>
      <c r="F83" s="34" t="str">
        <f>E12</f>
        <v>Ing. Petr Klečka</v>
      </c>
      <c r="G83" s="48"/>
      <c r="H83" s="48"/>
      <c r="I83" s="48"/>
      <c r="J83" s="48"/>
      <c r="K83" s="39" t="s">
        <v>34</v>
      </c>
      <c r="L83" s="48"/>
      <c r="M83" s="34" t="str">
        <f>E18</f>
        <v>PROJECT WORK,s.r.o.</v>
      </c>
      <c r="N83" s="34"/>
      <c r="O83" s="34"/>
      <c r="P83" s="34"/>
      <c r="Q83" s="34"/>
      <c r="R83" s="49"/>
      <c r="T83" s="172"/>
      <c r="U83" s="172"/>
    </row>
    <row r="84" s="1" customFormat="1" ht="14.4" customHeight="1">
      <c r="B84" s="47"/>
      <c r="C84" s="39" t="s">
        <v>32</v>
      </c>
      <c r="D84" s="48"/>
      <c r="E84" s="48"/>
      <c r="F84" s="34" t="str">
        <f>IF(E15="","",E15)</f>
        <v>Vyplň údaj</v>
      </c>
      <c r="G84" s="48"/>
      <c r="H84" s="48"/>
      <c r="I84" s="48"/>
      <c r="J84" s="48"/>
      <c r="K84" s="39" t="s">
        <v>39</v>
      </c>
      <c r="L84" s="48"/>
      <c r="M84" s="34" t="str">
        <f>E21</f>
        <v xml:space="preserve"> </v>
      </c>
      <c r="N84" s="34"/>
      <c r="O84" s="34"/>
      <c r="P84" s="34"/>
      <c r="Q84" s="34"/>
      <c r="R84" s="49"/>
      <c r="T84" s="172"/>
      <c r="U84" s="172"/>
    </row>
    <row r="85" s="1" customFormat="1" ht="10.32" customHeight="1">
      <c r="B85" s="47"/>
      <c r="C85" s="48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9"/>
      <c r="T85" s="172"/>
      <c r="U85" s="172"/>
    </row>
    <row r="86" s="1" customFormat="1" ht="29.28" customHeight="1">
      <c r="B86" s="47"/>
      <c r="C86" s="173" t="s">
        <v>124</v>
      </c>
      <c r="D86" s="152"/>
      <c r="E86" s="152"/>
      <c r="F86" s="152"/>
      <c r="G86" s="152"/>
      <c r="H86" s="152"/>
      <c r="I86" s="152"/>
      <c r="J86" s="152"/>
      <c r="K86" s="152"/>
      <c r="L86" s="152"/>
      <c r="M86" s="152"/>
      <c r="N86" s="173" t="s">
        <v>125</v>
      </c>
      <c r="O86" s="152"/>
      <c r="P86" s="152"/>
      <c r="Q86" s="152"/>
      <c r="R86" s="49"/>
      <c r="T86" s="172"/>
      <c r="U86" s="172"/>
    </row>
    <row r="87" s="1" customFormat="1" ht="10.32" customHeight="1">
      <c r="B87" s="47"/>
      <c r="C87" s="48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9"/>
      <c r="T87" s="172"/>
      <c r="U87" s="172"/>
    </row>
    <row r="88" s="1" customFormat="1" ht="29.28" customHeight="1">
      <c r="B88" s="47"/>
      <c r="C88" s="174" t="s">
        <v>126</v>
      </c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114">
        <f>N116</f>
        <v>0</v>
      </c>
      <c r="O88" s="175"/>
      <c r="P88" s="175"/>
      <c r="Q88" s="175"/>
      <c r="R88" s="49"/>
      <c r="T88" s="172"/>
      <c r="U88" s="172"/>
      <c r="AU88" s="23" t="s">
        <v>127</v>
      </c>
    </row>
    <row r="89" s="6" customFormat="1" ht="24.96" customHeight="1">
      <c r="B89" s="176"/>
      <c r="C89" s="177"/>
      <c r="D89" s="178" t="s">
        <v>1008</v>
      </c>
      <c r="E89" s="177"/>
      <c r="F89" s="177"/>
      <c r="G89" s="177"/>
      <c r="H89" s="177"/>
      <c r="I89" s="177"/>
      <c r="J89" s="177"/>
      <c r="K89" s="177"/>
      <c r="L89" s="177"/>
      <c r="M89" s="177"/>
      <c r="N89" s="179">
        <f>N117</f>
        <v>0</v>
      </c>
      <c r="O89" s="177"/>
      <c r="P89" s="177"/>
      <c r="Q89" s="177"/>
      <c r="R89" s="180"/>
      <c r="T89" s="181"/>
      <c r="U89" s="181"/>
    </row>
    <row r="90" s="1" customFormat="1" ht="21.84" customHeight="1">
      <c r="B90" s="47"/>
      <c r="C90" s="48"/>
      <c r="D90" s="48"/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9"/>
      <c r="T90" s="172"/>
      <c r="U90" s="172"/>
    </row>
    <row r="91" s="1" customFormat="1" ht="29.28" customHeight="1">
      <c r="B91" s="47"/>
      <c r="C91" s="174" t="s">
        <v>146</v>
      </c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175">
        <f>ROUND(N92+N93+N94+N95+N96+N97,0)</f>
        <v>0</v>
      </c>
      <c r="O91" s="186"/>
      <c r="P91" s="186"/>
      <c r="Q91" s="186"/>
      <c r="R91" s="49"/>
      <c r="T91" s="187"/>
      <c r="U91" s="188" t="s">
        <v>44</v>
      </c>
    </row>
    <row r="92" s="1" customFormat="1" ht="18" customHeight="1">
      <c r="B92" s="47"/>
      <c r="C92" s="48"/>
      <c r="D92" s="144" t="s">
        <v>147</v>
      </c>
      <c r="E92" s="137"/>
      <c r="F92" s="137"/>
      <c r="G92" s="137"/>
      <c r="H92" s="137"/>
      <c r="I92" s="48"/>
      <c r="J92" s="48"/>
      <c r="K92" s="48"/>
      <c r="L92" s="48"/>
      <c r="M92" s="48"/>
      <c r="N92" s="138">
        <f>ROUND(N88*T92,0)</f>
        <v>0</v>
      </c>
      <c r="O92" s="139"/>
      <c r="P92" s="139"/>
      <c r="Q92" s="139"/>
      <c r="R92" s="49"/>
      <c r="S92" s="189"/>
      <c r="T92" s="190"/>
      <c r="U92" s="191" t="s">
        <v>45</v>
      </c>
      <c r="V92" s="189"/>
      <c r="W92" s="189"/>
      <c r="X92" s="189"/>
      <c r="Y92" s="189"/>
      <c r="Z92" s="189"/>
      <c r="AA92" s="189"/>
      <c r="AB92" s="189"/>
      <c r="AC92" s="189"/>
      <c r="AD92" s="189"/>
      <c r="AE92" s="189"/>
      <c r="AF92" s="189"/>
      <c r="AG92" s="189"/>
      <c r="AH92" s="189"/>
      <c r="AI92" s="189"/>
      <c r="AJ92" s="189"/>
      <c r="AK92" s="189"/>
      <c r="AL92" s="189"/>
      <c r="AM92" s="189"/>
      <c r="AN92" s="189"/>
      <c r="AO92" s="189"/>
      <c r="AP92" s="189"/>
      <c r="AQ92" s="189"/>
      <c r="AR92" s="189"/>
      <c r="AS92" s="189"/>
      <c r="AT92" s="189"/>
      <c r="AU92" s="189"/>
      <c r="AV92" s="189"/>
      <c r="AW92" s="189"/>
      <c r="AX92" s="189"/>
      <c r="AY92" s="192" t="s">
        <v>148</v>
      </c>
      <c r="AZ92" s="189"/>
      <c r="BA92" s="189"/>
      <c r="BB92" s="189"/>
      <c r="BC92" s="189"/>
      <c r="BD92" s="189"/>
      <c r="BE92" s="193">
        <f>IF(U92="základní",N92,0)</f>
        <v>0</v>
      </c>
      <c r="BF92" s="193">
        <f>IF(U92="snížená",N92,0)</f>
        <v>0</v>
      </c>
      <c r="BG92" s="193">
        <f>IF(U92="zákl. přenesená",N92,0)</f>
        <v>0</v>
      </c>
      <c r="BH92" s="193">
        <f>IF(U92="sníž. přenesená",N92,0)</f>
        <v>0</v>
      </c>
      <c r="BI92" s="193">
        <f>IF(U92="nulová",N92,0)</f>
        <v>0</v>
      </c>
      <c r="BJ92" s="192" t="s">
        <v>38</v>
      </c>
      <c r="BK92" s="189"/>
      <c r="BL92" s="189"/>
      <c r="BM92" s="189"/>
    </row>
    <row r="93" s="1" customFormat="1" ht="18" customHeight="1">
      <c r="B93" s="47"/>
      <c r="C93" s="48"/>
      <c r="D93" s="144" t="s">
        <v>716</v>
      </c>
      <c r="E93" s="137"/>
      <c r="F93" s="137"/>
      <c r="G93" s="137"/>
      <c r="H93" s="137"/>
      <c r="I93" s="48"/>
      <c r="J93" s="48"/>
      <c r="K93" s="48"/>
      <c r="L93" s="48"/>
      <c r="M93" s="48"/>
      <c r="N93" s="138">
        <f>ROUND(N88*T93,0)</f>
        <v>0</v>
      </c>
      <c r="O93" s="139"/>
      <c r="P93" s="139"/>
      <c r="Q93" s="139"/>
      <c r="R93" s="49"/>
      <c r="S93" s="189"/>
      <c r="T93" s="190"/>
      <c r="U93" s="191" t="s">
        <v>45</v>
      </c>
      <c r="V93" s="189"/>
      <c r="W93" s="189"/>
      <c r="X93" s="189"/>
      <c r="Y93" s="189"/>
      <c r="Z93" s="189"/>
      <c r="AA93" s="189"/>
      <c r="AB93" s="189"/>
      <c r="AC93" s="189"/>
      <c r="AD93" s="189"/>
      <c r="AE93" s="189"/>
      <c r="AF93" s="189"/>
      <c r="AG93" s="189"/>
      <c r="AH93" s="189"/>
      <c r="AI93" s="189"/>
      <c r="AJ93" s="189"/>
      <c r="AK93" s="189"/>
      <c r="AL93" s="189"/>
      <c r="AM93" s="189"/>
      <c r="AN93" s="189"/>
      <c r="AO93" s="189"/>
      <c r="AP93" s="189"/>
      <c r="AQ93" s="189"/>
      <c r="AR93" s="189"/>
      <c r="AS93" s="189"/>
      <c r="AT93" s="189"/>
      <c r="AU93" s="189"/>
      <c r="AV93" s="189"/>
      <c r="AW93" s="189"/>
      <c r="AX93" s="189"/>
      <c r="AY93" s="192" t="s">
        <v>148</v>
      </c>
      <c r="AZ93" s="189"/>
      <c r="BA93" s="189"/>
      <c r="BB93" s="189"/>
      <c r="BC93" s="189"/>
      <c r="BD93" s="189"/>
      <c r="BE93" s="193">
        <f>IF(U93="základní",N93,0)</f>
        <v>0</v>
      </c>
      <c r="BF93" s="193">
        <f>IF(U93="snížená",N93,0)</f>
        <v>0</v>
      </c>
      <c r="BG93" s="193">
        <f>IF(U93="zákl. přenesená",N93,0)</f>
        <v>0</v>
      </c>
      <c r="BH93" s="193">
        <f>IF(U93="sníž. přenesená",N93,0)</f>
        <v>0</v>
      </c>
      <c r="BI93" s="193">
        <f>IF(U93="nulová",N93,0)</f>
        <v>0</v>
      </c>
      <c r="BJ93" s="192" t="s">
        <v>38</v>
      </c>
      <c r="BK93" s="189"/>
      <c r="BL93" s="189"/>
      <c r="BM93" s="189"/>
    </row>
    <row r="94" s="1" customFormat="1" ht="18" customHeight="1">
      <c r="B94" s="47"/>
      <c r="C94" s="48"/>
      <c r="D94" s="144" t="s">
        <v>150</v>
      </c>
      <c r="E94" s="137"/>
      <c r="F94" s="137"/>
      <c r="G94" s="137"/>
      <c r="H94" s="137"/>
      <c r="I94" s="48"/>
      <c r="J94" s="48"/>
      <c r="K94" s="48"/>
      <c r="L94" s="48"/>
      <c r="M94" s="48"/>
      <c r="N94" s="138">
        <f>ROUND(N88*T94,0)</f>
        <v>0</v>
      </c>
      <c r="O94" s="139"/>
      <c r="P94" s="139"/>
      <c r="Q94" s="139"/>
      <c r="R94" s="49"/>
      <c r="S94" s="189"/>
      <c r="T94" s="190"/>
      <c r="U94" s="191" t="s">
        <v>45</v>
      </c>
      <c r="V94" s="189"/>
      <c r="W94" s="189"/>
      <c r="X94" s="189"/>
      <c r="Y94" s="189"/>
      <c r="Z94" s="189"/>
      <c r="AA94" s="189"/>
      <c r="AB94" s="189"/>
      <c r="AC94" s="189"/>
      <c r="AD94" s="189"/>
      <c r="AE94" s="189"/>
      <c r="AF94" s="189"/>
      <c r="AG94" s="189"/>
      <c r="AH94" s="189"/>
      <c r="AI94" s="189"/>
      <c r="AJ94" s="189"/>
      <c r="AK94" s="189"/>
      <c r="AL94" s="189"/>
      <c r="AM94" s="189"/>
      <c r="AN94" s="189"/>
      <c r="AO94" s="189"/>
      <c r="AP94" s="189"/>
      <c r="AQ94" s="189"/>
      <c r="AR94" s="189"/>
      <c r="AS94" s="189"/>
      <c r="AT94" s="189"/>
      <c r="AU94" s="189"/>
      <c r="AV94" s="189"/>
      <c r="AW94" s="189"/>
      <c r="AX94" s="189"/>
      <c r="AY94" s="192" t="s">
        <v>148</v>
      </c>
      <c r="AZ94" s="189"/>
      <c r="BA94" s="189"/>
      <c r="BB94" s="189"/>
      <c r="BC94" s="189"/>
      <c r="BD94" s="189"/>
      <c r="BE94" s="193">
        <f>IF(U94="základní",N94,0)</f>
        <v>0</v>
      </c>
      <c r="BF94" s="193">
        <f>IF(U94="snížená",N94,0)</f>
        <v>0</v>
      </c>
      <c r="BG94" s="193">
        <f>IF(U94="zákl. přenesená",N94,0)</f>
        <v>0</v>
      </c>
      <c r="BH94" s="193">
        <f>IF(U94="sníž. přenesená",N94,0)</f>
        <v>0</v>
      </c>
      <c r="BI94" s="193">
        <f>IF(U94="nulová",N94,0)</f>
        <v>0</v>
      </c>
      <c r="BJ94" s="192" t="s">
        <v>38</v>
      </c>
      <c r="BK94" s="189"/>
      <c r="BL94" s="189"/>
      <c r="BM94" s="189"/>
    </row>
    <row r="95" s="1" customFormat="1" ht="18" customHeight="1">
      <c r="B95" s="47"/>
      <c r="C95" s="48"/>
      <c r="D95" s="144" t="s">
        <v>151</v>
      </c>
      <c r="E95" s="137"/>
      <c r="F95" s="137"/>
      <c r="G95" s="137"/>
      <c r="H95" s="137"/>
      <c r="I95" s="48"/>
      <c r="J95" s="48"/>
      <c r="K95" s="48"/>
      <c r="L95" s="48"/>
      <c r="M95" s="48"/>
      <c r="N95" s="138">
        <f>ROUND(N88*T95,0)</f>
        <v>0</v>
      </c>
      <c r="O95" s="139"/>
      <c r="P95" s="139"/>
      <c r="Q95" s="139"/>
      <c r="R95" s="49"/>
      <c r="S95" s="189"/>
      <c r="T95" s="190"/>
      <c r="U95" s="191" t="s">
        <v>45</v>
      </c>
      <c r="V95" s="189"/>
      <c r="W95" s="189"/>
      <c r="X95" s="189"/>
      <c r="Y95" s="189"/>
      <c r="Z95" s="189"/>
      <c r="AA95" s="189"/>
      <c r="AB95" s="189"/>
      <c r="AC95" s="189"/>
      <c r="AD95" s="189"/>
      <c r="AE95" s="189"/>
      <c r="AF95" s="189"/>
      <c r="AG95" s="189"/>
      <c r="AH95" s="189"/>
      <c r="AI95" s="189"/>
      <c r="AJ95" s="189"/>
      <c r="AK95" s="189"/>
      <c r="AL95" s="189"/>
      <c r="AM95" s="189"/>
      <c r="AN95" s="189"/>
      <c r="AO95" s="189"/>
      <c r="AP95" s="189"/>
      <c r="AQ95" s="189"/>
      <c r="AR95" s="189"/>
      <c r="AS95" s="189"/>
      <c r="AT95" s="189"/>
      <c r="AU95" s="189"/>
      <c r="AV95" s="189"/>
      <c r="AW95" s="189"/>
      <c r="AX95" s="189"/>
      <c r="AY95" s="192" t="s">
        <v>148</v>
      </c>
      <c r="AZ95" s="189"/>
      <c r="BA95" s="189"/>
      <c r="BB95" s="189"/>
      <c r="BC95" s="189"/>
      <c r="BD95" s="189"/>
      <c r="BE95" s="193">
        <f>IF(U95="základní",N95,0)</f>
        <v>0</v>
      </c>
      <c r="BF95" s="193">
        <f>IF(U95="snížená",N95,0)</f>
        <v>0</v>
      </c>
      <c r="BG95" s="193">
        <f>IF(U95="zákl. přenesená",N95,0)</f>
        <v>0</v>
      </c>
      <c r="BH95" s="193">
        <f>IF(U95="sníž. přenesená",N95,0)</f>
        <v>0</v>
      </c>
      <c r="BI95" s="193">
        <f>IF(U95="nulová",N95,0)</f>
        <v>0</v>
      </c>
      <c r="BJ95" s="192" t="s">
        <v>38</v>
      </c>
      <c r="BK95" s="189"/>
      <c r="BL95" s="189"/>
      <c r="BM95" s="189"/>
    </row>
    <row r="96" s="1" customFormat="1" ht="18" customHeight="1">
      <c r="B96" s="47"/>
      <c r="C96" s="48"/>
      <c r="D96" s="144" t="s">
        <v>717</v>
      </c>
      <c r="E96" s="137"/>
      <c r="F96" s="137"/>
      <c r="G96" s="137"/>
      <c r="H96" s="137"/>
      <c r="I96" s="48"/>
      <c r="J96" s="48"/>
      <c r="K96" s="48"/>
      <c r="L96" s="48"/>
      <c r="M96" s="48"/>
      <c r="N96" s="138">
        <f>ROUND(N88*T96,0)</f>
        <v>0</v>
      </c>
      <c r="O96" s="139"/>
      <c r="P96" s="139"/>
      <c r="Q96" s="139"/>
      <c r="R96" s="49"/>
      <c r="S96" s="189"/>
      <c r="T96" s="190"/>
      <c r="U96" s="191" t="s">
        <v>45</v>
      </c>
      <c r="V96" s="189"/>
      <c r="W96" s="189"/>
      <c r="X96" s="189"/>
      <c r="Y96" s="189"/>
      <c r="Z96" s="189"/>
      <c r="AA96" s="189"/>
      <c r="AB96" s="189"/>
      <c r="AC96" s="189"/>
      <c r="AD96" s="189"/>
      <c r="AE96" s="189"/>
      <c r="AF96" s="189"/>
      <c r="AG96" s="189"/>
      <c r="AH96" s="189"/>
      <c r="AI96" s="189"/>
      <c r="AJ96" s="189"/>
      <c r="AK96" s="189"/>
      <c r="AL96" s="189"/>
      <c r="AM96" s="189"/>
      <c r="AN96" s="189"/>
      <c r="AO96" s="189"/>
      <c r="AP96" s="189"/>
      <c r="AQ96" s="189"/>
      <c r="AR96" s="189"/>
      <c r="AS96" s="189"/>
      <c r="AT96" s="189"/>
      <c r="AU96" s="189"/>
      <c r="AV96" s="189"/>
      <c r="AW96" s="189"/>
      <c r="AX96" s="189"/>
      <c r="AY96" s="192" t="s">
        <v>148</v>
      </c>
      <c r="AZ96" s="189"/>
      <c r="BA96" s="189"/>
      <c r="BB96" s="189"/>
      <c r="BC96" s="189"/>
      <c r="BD96" s="189"/>
      <c r="BE96" s="193">
        <f>IF(U96="základní",N96,0)</f>
        <v>0</v>
      </c>
      <c r="BF96" s="193">
        <f>IF(U96="snížená",N96,0)</f>
        <v>0</v>
      </c>
      <c r="BG96" s="193">
        <f>IF(U96="zákl. přenesená",N96,0)</f>
        <v>0</v>
      </c>
      <c r="BH96" s="193">
        <f>IF(U96="sníž. přenesená",N96,0)</f>
        <v>0</v>
      </c>
      <c r="BI96" s="193">
        <f>IF(U96="nulová",N96,0)</f>
        <v>0</v>
      </c>
      <c r="BJ96" s="192" t="s">
        <v>38</v>
      </c>
      <c r="BK96" s="189"/>
      <c r="BL96" s="189"/>
      <c r="BM96" s="189"/>
    </row>
    <row r="97" s="1" customFormat="1" ht="18" customHeight="1">
      <c r="B97" s="47"/>
      <c r="C97" s="48"/>
      <c r="D97" s="137" t="s">
        <v>153</v>
      </c>
      <c r="E97" s="48"/>
      <c r="F97" s="48"/>
      <c r="G97" s="48"/>
      <c r="H97" s="48"/>
      <c r="I97" s="48"/>
      <c r="J97" s="48"/>
      <c r="K97" s="48"/>
      <c r="L97" s="48"/>
      <c r="M97" s="48"/>
      <c r="N97" s="138">
        <f>ROUND(N88*T97,0)</f>
        <v>0</v>
      </c>
      <c r="O97" s="139"/>
      <c r="P97" s="139"/>
      <c r="Q97" s="139"/>
      <c r="R97" s="49"/>
      <c r="S97" s="189"/>
      <c r="T97" s="194"/>
      <c r="U97" s="195" t="s">
        <v>45</v>
      </c>
      <c r="V97" s="189"/>
      <c r="W97" s="189"/>
      <c r="X97" s="189"/>
      <c r="Y97" s="189"/>
      <c r="Z97" s="189"/>
      <c r="AA97" s="189"/>
      <c r="AB97" s="189"/>
      <c r="AC97" s="189"/>
      <c r="AD97" s="189"/>
      <c r="AE97" s="189"/>
      <c r="AF97" s="189"/>
      <c r="AG97" s="189"/>
      <c r="AH97" s="189"/>
      <c r="AI97" s="189"/>
      <c r="AJ97" s="189"/>
      <c r="AK97" s="189"/>
      <c r="AL97" s="189"/>
      <c r="AM97" s="189"/>
      <c r="AN97" s="189"/>
      <c r="AO97" s="189"/>
      <c r="AP97" s="189"/>
      <c r="AQ97" s="189"/>
      <c r="AR97" s="189"/>
      <c r="AS97" s="189"/>
      <c r="AT97" s="189"/>
      <c r="AU97" s="189"/>
      <c r="AV97" s="189"/>
      <c r="AW97" s="189"/>
      <c r="AX97" s="189"/>
      <c r="AY97" s="192" t="s">
        <v>154</v>
      </c>
      <c r="AZ97" s="189"/>
      <c r="BA97" s="189"/>
      <c r="BB97" s="189"/>
      <c r="BC97" s="189"/>
      <c r="BD97" s="189"/>
      <c r="BE97" s="193">
        <f>IF(U97="základní",N97,0)</f>
        <v>0</v>
      </c>
      <c r="BF97" s="193">
        <f>IF(U97="snížená",N97,0)</f>
        <v>0</v>
      </c>
      <c r="BG97" s="193">
        <f>IF(U97="zákl. přenesená",N97,0)</f>
        <v>0</v>
      </c>
      <c r="BH97" s="193">
        <f>IF(U97="sníž. přenesená",N97,0)</f>
        <v>0</v>
      </c>
      <c r="BI97" s="193">
        <f>IF(U97="nulová",N97,0)</f>
        <v>0</v>
      </c>
      <c r="BJ97" s="192" t="s">
        <v>38</v>
      </c>
      <c r="BK97" s="189"/>
      <c r="BL97" s="189"/>
      <c r="BM97" s="189"/>
    </row>
    <row r="98" s="1" customFormat="1">
      <c r="B98" s="47"/>
      <c r="C98" s="48"/>
      <c r="D98" s="48"/>
      <c r="E98" s="48"/>
      <c r="F98" s="48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9"/>
      <c r="T98" s="172"/>
      <c r="U98" s="172"/>
    </row>
    <row r="99" s="1" customFormat="1" ht="29.28" customHeight="1">
      <c r="B99" s="47"/>
      <c r="C99" s="151" t="s">
        <v>112</v>
      </c>
      <c r="D99" s="152"/>
      <c r="E99" s="152"/>
      <c r="F99" s="152"/>
      <c r="G99" s="152"/>
      <c r="H99" s="152"/>
      <c r="I99" s="152"/>
      <c r="J99" s="152"/>
      <c r="K99" s="152"/>
      <c r="L99" s="153">
        <f>ROUND(SUM(N88+N91),0)</f>
        <v>0</v>
      </c>
      <c r="M99" s="153"/>
      <c r="N99" s="153"/>
      <c r="O99" s="153"/>
      <c r="P99" s="153"/>
      <c r="Q99" s="153"/>
      <c r="R99" s="49"/>
      <c r="T99" s="172"/>
      <c r="U99" s="172"/>
    </row>
    <row r="100" s="1" customFormat="1" ht="6.96" customHeight="1">
      <c r="B100" s="76"/>
      <c r="C100" s="77"/>
      <c r="D100" s="77"/>
      <c r="E100" s="77"/>
      <c r="F100" s="77"/>
      <c r="G100" s="77"/>
      <c r="H100" s="77"/>
      <c r="I100" s="77"/>
      <c r="J100" s="77"/>
      <c r="K100" s="77"/>
      <c r="L100" s="77"/>
      <c r="M100" s="77"/>
      <c r="N100" s="77"/>
      <c r="O100" s="77"/>
      <c r="P100" s="77"/>
      <c r="Q100" s="77"/>
      <c r="R100" s="78"/>
      <c r="T100" s="172"/>
      <c r="U100" s="172"/>
    </row>
    <row r="104" s="1" customFormat="1" ht="6.96" customHeight="1">
      <c r="B104" s="79"/>
      <c r="C104" s="80"/>
      <c r="D104" s="80"/>
      <c r="E104" s="80"/>
      <c r="F104" s="80"/>
      <c r="G104" s="80"/>
      <c r="H104" s="80"/>
      <c r="I104" s="80"/>
      <c r="J104" s="80"/>
      <c r="K104" s="80"/>
      <c r="L104" s="80"/>
      <c r="M104" s="80"/>
      <c r="N104" s="80"/>
      <c r="O104" s="80"/>
      <c r="P104" s="80"/>
      <c r="Q104" s="80"/>
      <c r="R104" s="81"/>
    </row>
    <row r="105" s="1" customFormat="1" ht="36.96" customHeight="1">
      <c r="B105" s="47"/>
      <c r="C105" s="28" t="s">
        <v>155</v>
      </c>
      <c r="D105" s="48"/>
      <c r="E105" s="48"/>
      <c r="F105" s="48"/>
      <c r="G105" s="48"/>
      <c r="H105" s="48"/>
      <c r="I105" s="48"/>
      <c r="J105" s="48"/>
      <c r="K105" s="48"/>
      <c r="L105" s="48"/>
      <c r="M105" s="48"/>
      <c r="N105" s="48"/>
      <c r="O105" s="48"/>
      <c r="P105" s="48"/>
      <c r="Q105" s="48"/>
      <c r="R105" s="49"/>
    </row>
    <row r="106" s="1" customFormat="1" ht="6.96" customHeight="1">
      <c r="B106" s="47"/>
      <c r="C106" s="48"/>
      <c r="D106" s="48"/>
      <c r="E106" s="48"/>
      <c r="F106" s="48"/>
      <c r="G106" s="48"/>
      <c r="H106" s="48"/>
      <c r="I106" s="48"/>
      <c r="J106" s="48"/>
      <c r="K106" s="48"/>
      <c r="L106" s="48"/>
      <c r="M106" s="48"/>
      <c r="N106" s="48"/>
      <c r="O106" s="48"/>
      <c r="P106" s="48"/>
      <c r="Q106" s="48"/>
      <c r="R106" s="49"/>
    </row>
    <row r="107" s="1" customFormat="1" ht="30" customHeight="1">
      <c r="B107" s="47"/>
      <c r="C107" s="39" t="s">
        <v>19</v>
      </c>
      <c r="D107" s="48"/>
      <c r="E107" s="48"/>
      <c r="F107" s="156" t="str">
        <f>F6</f>
        <v>Rekonstrukce skladu cibule, k.ú. Bartošovice, p.č. 2348/1 a 2349/1</v>
      </c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48"/>
      <c r="R107" s="49"/>
    </row>
    <row r="108" s="1" customFormat="1" ht="36.96" customHeight="1">
      <c r="B108" s="47"/>
      <c r="C108" s="86" t="s">
        <v>120</v>
      </c>
      <c r="D108" s="48"/>
      <c r="E108" s="48"/>
      <c r="F108" s="88" t="str">
        <f>F7</f>
        <v>06 - Vzduchotechnika</v>
      </c>
      <c r="G108" s="48"/>
      <c r="H108" s="48"/>
      <c r="I108" s="48"/>
      <c r="J108" s="48"/>
      <c r="K108" s="48"/>
      <c r="L108" s="48"/>
      <c r="M108" s="48"/>
      <c r="N108" s="48"/>
      <c r="O108" s="48"/>
      <c r="P108" s="48"/>
      <c r="Q108" s="48"/>
      <c r="R108" s="49"/>
    </row>
    <row r="109" s="1" customFormat="1" ht="6.96" customHeight="1">
      <c r="B109" s="47"/>
      <c r="C109" s="48"/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48"/>
      <c r="Q109" s="48"/>
      <c r="R109" s="49"/>
    </row>
    <row r="110" s="1" customFormat="1" ht="18" customHeight="1">
      <c r="B110" s="47"/>
      <c r="C110" s="39" t="s">
        <v>24</v>
      </c>
      <c r="D110" s="48"/>
      <c r="E110" s="48"/>
      <c r="F110" s="34" t="str">
        <f>F9</f>
        <v xml:space="preserve"> </v>
      </c>
      <c r="G110" s="48"/>
      <c r="H110" s="48"/>
      <c r="I110" s="48"/>
      <c r="J110" s="48"/>
      <c r="K110" s="39" t="s">
        <v>26</v>
      </c>
      <c r="L110" s="48"/>
      <c r="M110" s="91" t="str">
        <f>IF(O9="","",O9)</f>
        <v>17. 5. 2018</v>
      </c>
      <c r="N110" s="91"/>
      <c r="O110" s="91"/>
      <c r="P110" s="91"/>
      <c r="Q110" s="48"/>
      <c r="R110" s="49"/>
    </row>
    <row r="111" s="1" customFormat="1" ht="6.96" customHeight="1">
      <c r="B111" s="47"/>
      <c r="C111" s="48"/>
      <c r="D111" s="48"/>
      <c r="E111" s="48"/>
      <c r="F111" s="48"/>
      <c r="G111" s="48"/>
      <c r="H111" s="48"/>
      <c r="I111" s="48"/>
      <c r="J111" s="48"/>
      <c r="K111" s="48"/>
      <c r="L111" s="48"/>
      <c r="M111" s="48"/>
      <c r="N111" s="48"/>
      <c r="O111" s="48"/>
      <c r="P111" s="48"/>
      <c r="Q111" s="48"/>
      <c r="R111" s="49"/>
    </row>
    <row r="112" s="1" customFormat="1">
      <c r="B112" s="47"/>
      <c r="C112" s="39" t="s">
        <v>28</v>
      </c>
      <c r="D112" s="48"/>
      <c r="E112" s="48"/>
      <c r="F112" s="34" t="str">
        <f>E12</f>
        <v>Ing. Petr Klečka</v>
      </c>
      <c r="G112" s="48"/>
      <c r="H112" s="48"/>
      <c r="I112" s="48"/>
      <c r="J112" s="48"/>
      <c r="K112" s="39" t="s">
        <v>34</v>
      </c>
      <c r="L112" s="48"/>
      <c r="M112" s="34" t="str">
        <f>E18</f>
        <v>PROJECT WORK,s.r.o.</v>
      </c>
      <c r="N112" s="34"/>
      <c r="O112" s="34"/>
      <c r="P112" s="34"/>
      <c r="Q112" s="34"/>
      <c r="R112" s="49"/>
    </row>
    <row r="113" s="1" customFormat="1" ht="14.4" customHeight="1">
      <c r="B113" s="47"/>
      <c r="C113" s="39" t="s">
        <v>32</v>
      </c>
      <c r="D113" s="48"/>
      <c r="E113" s="48"/>
      <c r="F113" s="34" t="str">
        <f>IF(E15="","",E15)</f>
        <v>Vyplň údaj</v>
      </c>
      <c r="G113" s="48"/>
      <c r="H113" s="48"/>
      <c r="I113" s="48"/>
      <c r="J113" s="48"/>
      <c r="K113" s="39" t="s">
        <v>39</v>
      </c>
      <c r="L113" s="48"/>
      <c r="M113" s="34" t="str">
        <f>E21</f>
        <v xml:space="preserve"> </v>
      </c>
      <c r="N113" s="34"/>
      <c r="O113" s="34"/>
      <c r="P113" s="34"/>
      <c r="Q113" s="34"/>
      <c r="R113" s="49"/>
    </row>
    <row r="114" s="1" customFormat="1" ht="10.32" customHeight="1">
      <c r="B114" s="47"/>
      <c r="C114" s="48"/>
      <c r="D114" s="48"/>
      <c r="E114" s="48"/>
      <c r="F114" s="48"/>
      <c r="G114" s="48"/>
      <c r="H114" s="48"/>
      <c r="I114" s="48"/>
      <c r="J114" s="48"/>
      <c r="K114" s="48"/>
      <c r="L114" s="48"/>
      <c r="M114" s="48"/>
      <c r="N114" s="48"/>
      <c r="O114" s="48"/>
      <c r="P114" s="48"/>
      <c r="Q114" s="48"/>
      <c r="R114" s="49"/>
    </row>
    <row r="115" s="8" customFormat="1" ht="29.28" customHeight="1">
      <c r="B115" s="196"/>
      <c r="C115" s="197" t="s">
        <v>156</v>
      </c>
      <c r="D115" s="198" t="s">
        <v>157</v>
      </c>
      <c r="E115" s="198" t="s">
        <v>62</v>
      </c>
      <c r="F115" s="198" t="s">
        <v>158</v>
      </c>
      <c r="G115" s="198"/>
      <c r="H115" s="198"/>
      <c r="I115" s="198"/>
      <c r="J115" s="198" t="s">
        <v>159</v>
      </c>
      <c r="K115" s="198" t="s">
        <v>160</v>
      </c>
      <c r="L115" s="198" t="s">
        <v>161</v>
      </c>
      <c r="M115" s="198"/>
      <c r="N115" s="198" t="s">
        <v>125</v>
      </c>
      <c r="O115" s="198"/>
      <c r="P115" s="198"/>
      <c r="Q115" s="199"/>
      <c r="R115" s="200"/>
      <c r="T115" s="107" t="s">
        <v>162</v>
      </c>
      <c r="U115" s="108" t="s">
        <v>44</v>
      </c>
      <c r="V115" s="108" t="s">
        <v>163</v>
      </c>
      <c r="W115" s="108" t="s">
        <v>164</v>
      </c>
      <c r="X115" s="108" t="s">
        <v>165</v>
      </c>
      <c r="Y115" s="108" t="s">
        <v>166</v>
      </c>
      <c r="Z115" s="108" t="s">
        <v>167</v>
      </c>
      <c r="AA115" s="109" t="s">
        <v>168</v>
      </c>
    </row>
    <row r="116" s="1" customFormat="1" ht="29.28" customHeight="1">
      <c r="B116" s="47"/>
      <c r="C116" s="111" t="s">
        <v>122</v>
      </c>
      <c r="D116" s="48"/>
      <c r="E116" s="48"/>
      <c r="F116" s="48"/>
      <c r="G116" s="48"/>
      <c r="H116" s="48"/>
      <c r="I116" s="48"/>
      <c r="J116" s="48"/>
      <c r="K116" s="48"/>
      <c r="L116" s="48"/>
      <c r="M116" s="48"/>
      <c r="N116" s="201">
        <f>BK116</f>
        <v>0</v>
      </c>
      <c r="O116" s="202"/>
      <c r="P116" s="202"/>
      <c r="Q116" s="202"/>
      <c r="R116" s="49"/>
      <c r="T116" s="110"/>
      <c r="U116" s="68"/>
      <c r="V116" s="68"/>
      <c r="W116" s="203">
        <f>W117+W140</f>
        <v>0</v>
      </c>
      <c r="X116" s="68"/>
      <c r="Y116" s="203">
        <f>Y117+Y140</f>
        <v>0</v>
      </c>
      <c r="Z116" s="68"/>
      <c r="AA116" s="204">
        <f>AA117+AA140</f>
        <v>0</v>
      </c>
      <c r="AT116" s="23" t="s">
        <v>79</v>
      </c>
      <c r="AU116" s="23" t="s">
        <v>127</v>
      </c>
      <c r="BK116" s="205">
        <f>BK117+BK140</f>
        <v>0</v>
      </c>
    </row>
    <row r="117" s="9" customFormat="1" ht="37.44" customHeight="1">
      <c r="B117" s="206"/>
      <c r="C117" s="207"/>
      <c r="D117" s="208" t="s">
        <v>1008</v>
      </c>
      <c r="E117" s="208"/>
      <c r="F117" s="208"/>
      <c r="G117" s="208"/>
      <c r="H117" s="208"/>
      <c r="I117" s="208"/>
      <c r="J117" s="208"/>
      <c r="K117" s="208"/>
      <c r="L117" s="208"/>
      <c r="M117" s="208"/>
      <c r="N117" s="274">
        <f>BK117</f>
        <v>0</v>
      </c>
      <c r="O117" s="275"/>
      <c r="P117" s="275"/>
      <c r="Q117" s="275"/>
      <c r="R117" s="210"/>
      <c r="T117" s="211"/>
      <c r="U117" s="207"/>
      <c r="V117" s="207"/>
      <c r="W117" s="212">
        <f>SUM(W118:W139)</f>
        <v>0</v>
      </c>
      <c r="X117" s="207"/>
      <c r="Y117" s="212">
        <f>SUM(Y118:Y139)</f>
        <v>0</v>
      </c>
      <c r="Z117" s="207"/>
      <c r="AA117" s="213">
        <f>SUM(AA118:AA139)</f>
        <v>0</v>
      </c>
      <c r="AR117" s="214" t="s">
        <v>118</v>
      </c>
      <c r="AT117" s="215" t="s">
        <v>79</v>
      </c>
      <c r="AU117" s="215" t="s">
        <v>80</v>
      </c>
      <c r="AY117" s="214" t="s">
        <v>169</v>
      </c>
      <c r="BK117" s="216">
        <f>SUM(BK118:BK139)</f>
        <v>0</v>
      </c>
    </row>
    <row r="118" s="1" customFormat="1" ht="16.5" customHeight="1">
      <c r="B118" s="47"/>
      <c r="C118" s="220" t="s">
        <v>38</v>
      </c>
      <c r="D118" s="220" t="s">
        <v>170</v>
      </c>
      <c r="E118" s="221" t="s">
        <v>1009</v>
      </c>
      <c r="F118" s="222" t="s">
        <v>1010</v>
      </c>
      <c r="G118" s="222"/>
      <c r="H118" s="222"/>
      <c r="I118" s="222"/>
      <c r="J118" s="223" t="s">
        <v>1011</v>
      </c>
      <c r="K118" s="224">
        <v>2</v>
      </c>
      <c r="L118" s="225">
        <v>0</v>
      </c>
      <c r="M118" s="226"/>
      <c r="N118" s="227">
        <f>ROUND(L118*K118,1)</f>
        <v>0</v>
      </c>
      <c r="O118" s="227"/>
      <c r="P118" s="227"/>
      <c r="Q118" s="227"/>
      <c r="R118" s="49"/>
      <c r="T118" s="228" t="s">
        <v>22</v>
      </c>
      <c r="U118" s="57" t="s">
        <v>45</v>
      </c>
      <c r="V118" s="48"/>
      <c r="W118" s="229">
        <f>V118*K118</f>
        <v>0</v>
      </c>
      <c r="X118" s="229">
        <v>0</v>
      </c>
      <c r="Y118" s="229">
        <f>X118*K118</f>
        <v>0</v>
      </c>
      <c r="Z118" s="229">
        <v>0</v>
      </c>
      <c r="AA118" s="230">
        <f>Z118*K118</f>
        <v>0</v>
      </c>
      <c r="AR118" s="23" t="s">
        <v>262</v>
      </c>
      <c r="AT118" s="23" t="s">
        <v>170</v>
      </c>
      <c r="AU118" s="23" t="s">
        <v>38</v>
      </c>
      <c r="AY118" s="23" t="s">
        <v>169</v>
      </c>
      <c r="BE118" s="143">
        <f>IF(U118="základní",N118,0)</f>
        <v>0</v>
      </c>
      <c r="BF118" s="143">
        <f>IF(U118="snížená",N118,0)</f>
        <v>0</v>
      </c>
      <c r="BG118" s="143">
        <f>IF(U118="zákl. přenesená",N118,0)</f>
        <v>0</v>
      </c>
      <c r="BH118" s="143">
        <f>IF(U118="sníž. přenesená",N118,0)</f>
        <v>0</v>
      </c>
      <c r="BI118" s="143">
        <f>IF(U118="nulová",N118,0)</f>
        <v>0</v>
      </c>
      <c r="BJ118" s="23" t="s">
        <v>38</v>
      </c>
      <c r="BK118" s="143">
        <f>ROUND(L118*K118,1)</f>
        <v>0</v>
      </c>
      <c r="BL118" s="23" t="s">
        <v>262</v>
      </c>
      <c r="BM118" s="23" t="s">
        <v>1012</v>
      </c>
    </row>
    <row r="119" s="1" customFormat="1" ht="89.25" customHeight="1">
      <c r="B119" s="47"/>
      <c r="C119" s="261" t="s">
        <v>118</v>
      </c>
      <c r="D119" s="261" t="s">
        <v>248</v>
      </c>
      <c r="E119" s="262" t="s">
        <v>1013</v>
      </c>
      <c r="F119" s="263" t="s">
        <v>1014</v>
      </c>
      <c r="G119" s="263"/>
      <c r="H119" s="263"/>
      <c r="I119" s="263"/>
      <c r="J119" s="264" t="s">
        <v>1015</v>
      </c>
      <c r="K119" s="265">
        <v>12</v>
      </c>
      <c r="L119" s="266">
        <v>0</v>
      </c>
      <c r="M119" s="267"/>
      <c r="N119" s="268">
        <f>ROUND(L119*K119,1)</f>
        <v>0</v>
      </c>
      <c r="O119" s="227"/>
      <c r="P119" s="227"/>
      <c r="Q119" s="227"/>
      <c r="R119" s="49"/>
      <c r="T119" s="228" t="s">
        <v>22</v>
      </c>
      <c r="U119" s="57" t="s">
        <v>45</v>
      </c>
      <c r="V119" s="48"/>
      <c r="W119" s="229">
        <f>V119*K119</f>
        <v>0</v>
      </c>
      <c r="X119" s="229">
        <v>0</v>
      </c>
      <c r="Y119" s="229">
        <f>X119*K119</f>
        <v>0</v>
      </c>
      <c r="Z119" s="229">
        <v>0</v>
      </c>
      <c r="AA119" s="230">
        <f>Z119*K119</f>
        <v>0</v>
      </c>
      <c r="AR119" s="23" t="s">
        <v>354</v>
      </c>
      <c r="AT119" s="23" t="s">
        <v>248</v>
      </c>
      <c r="AU119" s="23" t="s">
        <v>38</v>
      </c>
      <c r="AY119" s="23" t="s">
        <v>169</v>
      </c>
      <c r="BE119" s="143">
        <f>IF(U119="základní",N119,0)</f>
        <v>0</v>
      </c>
      <c r="BF119" s="143">
        <f>IF(U119="snížená",N119,0)</f>
        <v>0</v>
      </c>
      <c r="BG119" s="143">
        <f>IF(U119="zákl. přenesená",N119,0)</f>
        <v>0</v>
      </c>
      <c r="BH119" s="143">
        <f>IF(U119="sníž. přenesená",N119,0)</f>
        <v>0</v>
      </c>
      <c r="BI119" s="143">
        <f>IF(U119="nulová",N119,0)</f>
        <v>0</v>
      </c>
      <c r="BJ119" s="23" t="s">
        <v>38</v>
      </c>
      <c r="BK119" s="143">
        <f>ROUND(L119*K119,1)</f>
        <v>0</v>
      </c>
      <c r="BL119" s="23" t="s">
        <v>262</v>
      </c>
      <c r="BM119" s="23" t="s">
        <v>1016</v>
      </c>
    </row>
    <row r="120" s="1" customFormat="1" ht="76.5" customHeight="1">
      <c r="B120" s="47"/>
      <c r="C120" s="261" t="s">
        <v>187</v>
      </c>
      <c r="D120" s="261" t="s">
        <v>248</v>
      </c>
      <c r="E120" s="262" t="s">
        <v>1017</v>
      </c>
      <c r="F120" s="263" t="s">
        <v>1018</v>
      </c>
      <c r="G120" s="263"/>
      <c r="H120" s="263"/>
      <c r="I120" s="263"/>
      <c r="J120" s="264" t="s">
        <v>1015</v>
      </c>
      <c r="K120" s="265">
        <v>8</v>
      </c>
      <c r="L120" s="266">
        <v>0</v>
      </c>
      <c r="M120" s="267"/>
      <c r="N120" s="268">
        <f>ROUND(L120*K120,1)</f>
        <v>0</v>
      </c>
      <c r="O120" s="227"/>
      <c r="P120" s="227"/>
      <c r="Q120" s="227"/>
      <c r="R120" s="49"/>
      <c r="T120" s="228" t="s">
        <v>22</v>
      </c>
      <c r="U120" s="57" t="s">
        <v>45</v>
      </c>
      <c r="V120" s="48"/>
      <c r="W120" s="229">
        <f>V120*K120</f>
        <v>0</v>
      </c>
      <c r="X120" s="229">
        <v>0</v>
      </c>
      <c r="Y120" s="229">
        <f>X120*K120</f>
        <v>0</v>
      </c>
      <c r="Z120" s="229">
        <v>0</v>
      </c>
      <c r="AA120" s="230">
        <f>Z120*K120</f>
        <v>0</v>
      </c>
      <c r="AR120" s="23" t="s">
        <v>354</v>
      </c>
      <c r="AT120" s="23" t="s">
        <v>248</v>
      </c>
      <c r="AU120" s="23" t="s">
        <v>38</v>
      </c>
      <c r="AY120" s="23" t="s">
        <v>169</v>
      </c>
      <c r="BE120" s="143">
        <f>IF(U120="základní",N120,0)</f>
        <v>0</v>
      </c>
      <c r="BF120" s="143">
        <f>IF(U120="snížená",N120,0)</f>
        <v>0</v>
      </c>
      <c r="BG120" s="143">
        <f>IF(U120="zákl. přenesená",N120,0)</f>
        <v>0</v>
      </c>
      <c r="BH120" s="143">
        <f>IF(U120="sníž. přenesená",N120,0)</f>
        <v>0</v>
      </c>
      <c r="BI120" s="143">
        <f>IF(U120="nulová",N120,0)</f>
        <v>0</v>
      </c>
      <c r="BJ120" s="23" t="s">
        <v>38</v>
      </c>
      <c r="BK120" s="143">
        <f>ROUND(L120*K120,1)</f>
        <v>0</v>
      </c>
      <c r="BL120" s="23" t="s">
        <v>262</v>
      </c>
      <c r="BM120" s="23" t="s">
        <v>1019</v>
      </c>
    </row>
    <row r="121" s="1" customFormat="1" ht="76.5" customHeight="1">
      <c r="B121" s="47"/>
      <c r="C121" s="261" t="s">
        <v>174</v>
      </c>
      <c r="D121" s="261" t="s">
        <v>248</v>
      </c>
      <c r="E121" s="262" t="s">
        <v>1020</v>
      </c>
      <c r="F121" s="263" t="s">
        <v>1021</v>
      </c>
      <c r="G121" s="263"/>
      <c r="H121" s="263"/>
      <c r="I121" s="263"/>
      <c r="J121" s="264" t="s">
        <v>1015</v>
      </c>
      <c r="K121" s="265">
        <v>8</v>
      </c>
      <c r="L121" s="266">
        <v>0</v>
      </c>
      <c r="M121" s="267"/>
      <c r="N121" s="268">
        <f>ROUND(L121*K121,1)</f>
        <v>0</v>
      </c>
      <c r="O121" s="227"/>
      <c r="P121" s="227"/>
      <c r="Q121" s="227"/>
      <c r="R121" s="49"/>
      <c r="T121" s="228" t="s">
        <v>22</v>
      </c>
      <c r="U121" s="57" t="s">
        <v>45</v>
      </c>
      <c r="V121" s="48"/>
      <c r="W121" s="229">
        <f>V121*K121</f>
        <v>0</v>
      </c>
      <c r="X121" s="229">
        <v>0</v>
      </c>
      <c r="Y121" s="229">
        <f>X121*K121</f>
        <v>0</v>
      </c>
      <c r="Z121" s="229">
        <v>0</v>
      </c>
      <c r="AA121" s="230">
        <f>Z121*K121</f>
        <v>0</v>
      </c>
      <c r="AR121" s="23" t="s">
        <v>354</v>
      </c>
      <c r="AT121" s="23" t="s">
        <v>248</v>
      </c>
      <c r="AU121" s="23" t="s">
        <v>38</v>
      </c>
      <c r="AY121" s="23" t="s">
        <v>169</v>
      </c>
      <c r="BE121" s="143">
        <f>IF(U121="základní",N121,0)</f>
        <v>0</v>
      </c>
      <c r="BF121" s="143">
        <f>IF(U121="snížená",N121,0)</f>
        <v>0</v>
      </c>
      <c r="BG121" s="143">
        <f>IF(U121="zákl. přenesená",N121,0)</f>
        <v>0</v>
      </c>
      <c r="BH121" s="143">
        <f>IF(U121="sníž. přenesená",N121,0)</f>
        <v>0</v>
      </c>
      <c r="BI121" s="143">
        <f>IF(U121="nulová",N121,0)</f>
        <v>0</v>
      </c>
      <c r="BJ121" s="23" t="s">
        <v>38</v>
      </c>
      <c r="BK121" s="143">
        <f>ROUND(L121*K121,1)</f>
        <v>0</v>
      </c>
      <c r="BL121" s="23" t="s">
        <v>262</v>
      </c>
      <c r="BM121" s="23" t="s">
        <v>1022</v>
      </c>
    </row>
    <row r="122" s="1" customFormat="1" ht="25.5" customHeight="1">
      <c r="B122" s="47"/>
      <c r="C122" s="261" t="s">
        <v>194</v>
      </c>
      <c r="D122" s="261" t="s">
        <v>248</v>
      </c>
      <c r="E122" s="262" t="s">
        <v>1023</v>
      </c>
      <c r="F122" s="263" t="s">
        <v>1024</v>
      </c>
      <c r="G122" s="263"/>
      <c r="H122" s="263"/>
      <c r="I122" s="263"/>
      <c r="J122" s="264" t="s">
        <v>1015</v>
      </c>
      <c r="K122" s="265">
        <v>8</v>
      </c>
      <c r="L122" s="266">
        <v>0</v>
      </c>
      <c r="M122" s="267"/>
      <c r="N122" s="268">
        <f>ROUND(L122*K122,1)</f>
        <v>0</v>
      </c>
      <c r="O122" s="227"/>
      <c r="P122" s="227"/>
      <c r="Q122" s="227"/>
      <c r="R122" s="49"/>
      <c r="T122" s="228" t="s">
        <v>22</v>
      </c>
      <c r="U122" s="57" t="s">
        <v>45</v>
      </c>
      <c r="V122" s="48"/>
      <c r="W122" s="229">
        <f>V122*K122</f>
        <v>0</v>
      </c>
      <c r="X122" s="229">
        <v>0</v>
      </c>
      <c r="Y122" s="229">
        <f>X122*K122</f>
        <v>0</v>
      </c>
      <c r="Z122" s="229">
        <v>0</v>
      </c>
      <c r="AA122" s="230">
        <f>Z122*K122</f>
        <v>0</v>
      </c>
      <c r="AR122" s="23" t="s">
        <v>354</v>
      </c>
      <c r="AT122" s="23" t="s">
        <v>248</v>
      </c>
      <c r="AU122" s="23" t="s">
        <v>38</v>
      </c>
      <c r="AY122" s="23" t="s">
        <v>169</v>
      </c>
      <c r="BE122" s="143">
        <f>IF(U122="základní",N122,0)</f>
        <v>0</v>
      </c>
      <c r="BF122" s="143">
        <f>IF(U122="snížená",N122,0)</f>
        <v>0</v>
      </c>
      <c r="BG122" s="143">
        <f>IF(U122="zákl. přenesená",N122,0)</f>
        <v>0</v>
      </c>
      <c r="BH122" s="143">
        <f>IF(U122="sníž. přenesená",N122,0)</f>
        <v>0</v>
      </c>
      <c r="BI122" s="143">
        <f>IF(U122="nulová",N122,0)</f>
        <v>0</v>
      </c>
      <c r="BJ122" s="23" t="s">
        <v>38</v>
      </c>
      <c r="BK122" s="143">
        <f>ROUND(L122*K122,1)</f>
        <v>0</v>
      </c>
      <c r="BL122" s="23" t="s">
        <v>262</v>
      </c>
      <c r="BM122" s="23" t="s">
        <v>1025</v>
      </c>
    </row>
    <row r="123" s="1" customFormat="1" ht="25.5" customHeight="1">
      <c r="B123" s="47"/>
      <c r="C123" s="261" t="s">
        <v>198</v>
      </c>
      <c r="D123" s="261" t="s">
        <v>248</v>
      </c>
      <c r="E123" s="262" t="s">
        <v>1026</v>
      </c>
      <c r="F123" s="263" t="s">
        <v>1027</v>
      </c>
      <c r="G123" s="263"/>
      <c r="H123" s="263"/>
      <c r="I123" s="263"/>
      <c r="J123" s="264" t="s">
        <v>1015</v>
      </c>
      <c r="K123" s="265">
        <v>8</v>
      </c>
      <c r="L123" s="266">
        <v>0</v>
      </c>
      <c r="M123" s="267"/>
      <c r="N123" s="268">
        <f>ROUND(L123*K123,1)</f>
        <v>0</v>
      </c>
      <c r="O123" s="227"/>
      <c r="P123" s="227"/>
      <c r="Q123" s="227"/>
      <c r="R123" s="49"/>
      <c r="T123" s="228" t="s">
        <v>22</v>
      </c>
      <c r="U123" s="57" t="s">
        <v>45</v>
      </c>
      <c r="V123" s="48"/>
      <c r="W123" s="229">
        <f>V123*K123</f>
        <v>0</v>
      </c>
      <c r="X123" s="229">
        <v>0</v>
      </c>
      <c r="Y123" s="229">
        <f>X123*K123</f>
        <v>0</v>
      </c>
      <c r="Z123" s="229">
        <v>0</v>
      </c>
      <c r="AA123" s="230">
        <f>Z123*K123</f>
        <v>0</v>
      </c>
      <c r="AR123" s="23" t="s">
        <v>354</v>
      </c>
      <c r="AT123" s="23" t="s">
        <v>248</v>
      </c>
      <c r="AU123" s="23" t="s">
        <v>38</v>
      </c>
      <c r="AY123" s="23" t="s">
        <v>169</v>
      </c>
      <c r="BE123" s="143">
        <f>IF(U123="základní",N123,0)</f>
        <v>0</v>
      </c>
      <c r="BF123" s="143">
        <f>IF(U123="snížená",N123,0)</f>
        <v>0</v>
      </c>
      <c r="BG123" s="143">
        <f>IF(U123="zákl. přenesená",N123,0)</f>
        <v>0</v>
      </c>
      <c r="BH123" s="143">
        <f>IF(U123="sníž. přenesená",N123,0)</f>
        <v>0</v>
      </c>
      <c r="BI123" s="143">
        <f>IF(U123="nulová",N123,0)</f>
        <v>0</v>
      </c>
      <c r="BJ123" s="23" t="s">
        <v>38</v>
      </c>
      <c r="BK123" s="143">
        <f>ROUND(L123*K123,1)</f>
        <v>0</v>
      </c>
      <c r="BL123" s="23" t="s">
        <v>262</v>
      </c>
      <c r="BM123" s="23" t="s">
        <v>1028</v>
      </c>
    </row>
    <row r="124" s="1" customFormat="1" ht="38.25" customHeight="1">
      <c r="B124" s="47"/>
      <c r="C124" s="261" t="s">
        <v>202</v>
      </c>
      <c r="D124" s="261" t="s">
        <v>248</v>
      </c>
      <c r="E124" s="262" t="s">
        <v>1029</v>
      </c>
      <c r="F124" s="263" t="s">
        <v>1030</v>
      </c>
      <c r="G124" s="263"/>
      <c r="H124" s="263"/>
      <c r="I124" s="263"/>
      <c r="J124" s="264" t="s">
        <v>1015</v>
      </c>
      <c r="K124" s="265">
        <v>4</v>
      </c>
      <c r="L124" s="266">
        <v>0</v>
      </c>
      <c r="M124" s="267"/>
      <c r="N124" s="268">
        <f>ROUND(L124*K124,1)</f>
        <v>0</v>
      </c>
      <c r="O124" s="227"/>
      <c r="P124" s="227"/>
      <c r="Q124" s="227"/>
      <c r="R124" s="49"/>
      <c r="T124" s="228" t="s">
        <v>22</v>
      </c>
      <c r="U124" s="57" t="s">
        <v>45</v>
      </c>
      <c r="V124" s="48"/>
      <c r="W124" s="229">
        <f>V124*K124</f>
        <v>0</v>
      </c>
      <c r="X124" s="229">
        <v>0</v>
      </c>
      <c r="Y124" s="229">
        <f>X124*K124</f>
        <v>0</v>
      </c>
      <c r="Z124" s="229">
        <v>0</v>
      </c>
      <c r="AA124" s="230">
        <f>Z124*K124</f>
        <v>0</v>
      </c>
      <c r="AR124" s="23" t="s">
        <v>354</v>
      </c>
      <c r="AT124" s="23" t="s">
        <v>248</v>
      </c>
      <c r="AU124" s="23" t="s">
        <v>38</v>
      </c>
      <c r="AY124" s="23" t="s">
        <v>169</v>
      </c>
      <c r="BE124" s="143">
        <f>IF(U124="základní",N124,0)</f>
        <v>0</v>
      </c>
      <c r="BF124" s="143">
        <f>IF(U124="snížená",N124,0)</f>
        <v>0</v>
      </c>
      <c r="BG124" s="143">
        <f>IF(U124="zákl. přenesená",N124,0)</f>
        <v>0</v>
      </c>
      <c r="BH124" s="143">
        <f>IF(U124="sníž. přenesená",N124,0)</f>
        <v>0</v>
      </c>
      <c r="BI124" s="143">
        <f>IF(U124="nulová",N124,0)</f>
        <v>0</v>
      </c>
      <c r="BJ124" s="23" t="s">
        <v>38</v>
      </c>
      <c r="BK124" s="143">
        <f>ROUND(L124*K124,1)</f>
        <v>0</v>
      </c>
      <c r="BL124" s="23" t="s">
        <v>262</v>
      </c>
      <c r="BM124" s="23" t="s">
        <v>1031</v>
      </c>
    </row>
    <row r="125" s="1" customFormat="1" ht="38.25" customHeight="1">
      <c r="B125" s="47"/>
      <c r="C125" s="261" t="s">
        <v>208</v>
      </c>
      <c r="D125" s="261" t="s">
        <v>248</v>
      </c>
      <c r="E125" s="262" t="s">
        <v>1032</v>
      </c>
      <c r="F125" s="263" t="s">
        <v>1033</v>
      </c>
      <c r="G125" s="263"/>
      <c r="H125" s="263"/>
      <c r="I125" s="263"/>
      <c r="J125" s="264" t="s">
        <v>1015</v>
      </c>
      <c r="K125" s="265">
        <v>32</v>
      </c>
      <c r="L125" s="266">
        <v>0</v>
      </c>
      <c r="M125" s="267"/>
      <c r="N125" s="268">
        <f>ROUND(L125*K125,1)</f>
        <v>0</v>
      </c>
      <c r="O125" s="227"/>
      <c r="P125" s="227"/>
      <c r="Q125" s="227"/>
      <c r="R125" s="49"/>
      <c r="T125" s="228" t="s">
        <v>22</v>
      </c>
      <c r="U125" s="57" t="s">
        <v>45</v>
      </c>
      <c r="V125" s="48"/>
      <c r="W125" s="229">
        <f>V125*K125</f>
        <v>0</v>
      </c>
      <c r="X125" s="229">
        <v>0</v>
      </c>
      <c r="Y125" s="229">
        <f>X125*K125</f>
        <v>0</v>
      </c>
      <c r="Z125" s="229">
        <v>0</v>
      </c>
      <c r="AA125" s="230">
        <f>Z125*K125</f>
        <v>0</v>
      </c>
      <c r="AR125" s="23" t="s">
        <v>354</v>
      </c>
      <c r="AT125" s="23" t="s">
        <v>248</v>
      </c>
      <c r="AU125" s="23" t="s">
        <v>38</v>
      </c>
      <c r="AY125" s="23" t="s">
        <v>169</v>
      </c>
      <c r="BE125" s="143">
        <f>IF(U125="základní",N125,0)</f>
        <v>0</v>
      </c>
      <c r="BF125" s="143">
        <f>IF(U125="snížená",N125,0)</f>
        <v>0</v>
      </c>
      <c r="BG125" s="143">
        <f>IF(U125="zákl. přenesená",N125,0)</f>
        <v>0</v>
      </c>
      <c r="BH125" s="143">
        <f>IF(U125="sníž. přenesená",N125,0)</f>
        <v>0</v>
      </c>
      <c r="BI125" s="143">
        <f>IF(U125="nulová",N125,0)</f>
        <v>0</v>
      </c>
      <c r="BJ125" s="23" t="s">
        <v>38</v>
      </c>
      <c r="BK125" s="143">
        <f>ROUND(L125*K125,1)</f>
        <v>0</v>
      </c>
      <c r="BL125" s="23" t="s">
        <v>262</v>
      </c>
      <c r="BM125" s="23" t="s">
        <v>1034</v>
      </c>
    </row>
    <row r="126" s="1" customFormat="1" ht="25.5" customHeight="1">
      <c r="B126" s="47"/>
      <c r="C126" s="261" t="s">
        <v>215</v>
      </c>
      <c r="D126" s="261" t="s">
        <v>248</v>
      </c>
      <c r="E126" s="262" t="s">
        <v>1035</v>
      </c>
      <c r="F126" s="263" t="s">
        <v>1036</v>
      </c>
      <c r="G126" s="263"/>
      <c r="H126" s="263"/>
      <c r="I126" s="263"/>
      <c r="J126" s="264" t="s">
        <v>1015</v>
      </c>
      <c r="K126" s="265">
        <v>4</v>
      </c>
      <c r="L126" s="266">
        <v>0</v>
      </c>
      <c r="M126" s="267"/>
      <c r="N126" s="268">
        <f>ROUND(L126*K126,1)</f>
        <v>0</v>
      </c>
      <c r="O126" s="227"/>
      <c r="P126" s="227"/>
      <c r="Q126" s="227"/>
      <c r="R126" s="49"/>
      <c r="T126" s="228" t="s">
        <v>22</v>
      </c>
      <c r="U126" s="57" t="s">
        <v>45</v>
      </c>
      <c r="V126" s="48"/>
      <c r="W126" s="229">
        <f>V126*K126</f>
        <v>0</v>
      </c>
      <c r="X126" s="229">
        <v>0</v>
      </c>
      <c r="Y126" s="229">
        <f>X126*K126</f>
        <v>0</v>
      </c>
      <c r="Z126" s="229">
        <v>0</v>
      </c>
      <c r="AA126" s="230">
        <f>Z126*K126</f>
        <v>0</v>
      </c>
      <c r="AR126" s="23" t="s">
        <v>354</v>
      </c>
      <c r="AT126" s="23" t="s">
        <v>248</v>
      </c>
      <c r="AU126" s="23" t="s">
        <v>38</v>
      </c>
      <c r="AY126" s="23" t="s">
        <v>169</v>
      </c>
      <c r="BE126" s="143">
        <f>IF(U126="základní",N126,0)</f>
        <v>0</v>
      </c>
      <c r="BF126" s="143">
        <f>IF(U126="snížená",N126,0)</f>
        <v>0</v>
      </c>
      <c r="BG126" s="143">
        <f>IF(U126="zákl. přenesená",N126,0)</f>
        <v>0</v>
      </c>
      <c r="BH126" s="143">
        <f>IF(U126="sníž. přenesená",N126,0)</f>
        <v>0</v>
      </c>
      <c r="BI126" s="143">
        <f>IF(U126="nulová",N126,0)</f>
        <v>0</v>
      </c>
      <c r="BJ126" s="23" t="s">
        <v>38</v>
      </c>
      <c r="BK126" s="143">
        <f>ROUND(L126*K126,1)</f>
        <v>0</v>
      </c>
      <c r="BL126" s="23" t="s">
        <v>262</v>
      </c>
      <c r="BM126" s="23" t="s">
        <v>1037</v>
      </c>
    </row>
    <row r="127" s="1" customFormat="1" ht="89.25" customHeight="1">
      <c r="B127" s="47"/>
      <c r="C127" s="261" t="s">
        <v>219</v>
      </c>
      <c r="D127" s="261" t="s">
        <v>248</v>
      </c>
      <c r="E127" s="262" t="s">
        <v>1038</v>
      </c>
      <c r="F127" s="263" t="s">
        <v>1039</v>
      </c>
      <c r="G127" s="263"/>
      <c r="H127" s="263"/>
      <c r="I127" s="263"/>
      <c r="J127" s="264" t="s">
        <v>1015</v>
      </c>
      <c r="K127" s="265">
        <v>4</v>
      </c>
      <c r="L127" s="266">
        <v>0</v>
      </c>
      <c r="M127" s="267"/>
      <c r="N127" s="268">
        <f>ROUND(L127*K127,1)</f>
        <v>0</v>
      </c>
      <c r="O127" s="227"/>
      <c r="P127" s="227"/>
      <c r="Q127" s="227"/>
      <c r="R127" s="49"/>
      <c r="T127" s="228" t="s">
        <v>22</v>
      </c>
      <c r="U127" s="57" t="s">
        <v>45</v>
      </c>
      <c r="V127" s="48"/>
      <c r="W127" s="229">
        <f>V127*K127</f>
        <v>0</v>
      </c>
      <c r="X127" s="229">
        <v>0</v>
      </c>
      <c r="Y127" s="229">
        <f>X127*K127</f>
        <v>0</v>
      </c>
      <c r="Z127" s="229">
        <v>0</v>
      </c>
      <c r="AA127" s="230">
        <f>Z127*K127</f>
        <v>0</v>
      </c>
      <c r="AR127" s="23" t="s">
        <v>354</v>
      </c>
      <c r="AT127" s="23" t="s">
        <v>248</v>
      </c>
      <c r="AU127" s="23" t="s">
        <v>38</v>
      </c>
      <c r="AY127" s="23" t="s">
        <v>169</v>
      </c>
      <c r="BE127" s="143">
        <f>IF(U127="základní",N127,0)</f>
        <v>0</v>
      </c>
      <c r="BF127" s="143">
        <f>IF(U127="snížená",N127,0)</f>
        <v>0</v>
      </c>
      <c r="BG127" s="143">
        <f>IF(U127="zákl. přenesená",N127,0)</f>
        <v>0</v>
      </c>
      <c r="BH127" s="143">
        <f>IF(U127="sníž. přenesená",N127,0)</f>
        <v>0</v>
      </c>
      <c r="BI127" s="143">
        <f>IF(U127="nulová",N127,0)</f>
        <v>0</v>
      </c>
      <c r="BJ127" s="23" t="s">
        <v>38</v>
      </c>
      <c r="BK127" s="143">
        <f>ROUND(L127*K127,1)</f>
        <v>0</v>
      </c>
      <c r="BL127" s="23" t="s">
        <v>262</v>
      </c>
      <c r="BM127" s="23" t="s">
        <v>1040</v>
      </c>
    </row>
    <row r="128" s="1" customFormat="1" ht="63.75" customHeight="1">
      <c r="B128" s="47"/>
      <c r="C128" s="261" t="s">
        <v>227</v>
      </c>
      <c r="D128" s="261" t="s">
        <v>248</v>
      </c>
      <c r="E128" s="262" t="s">
        <v>1041</v>
      </c>
      <c r="F128" s="263" t="s">
        <v>1042</v>
      </c>
      <c r="G128" s="263"/>
      <c r="H128" s="263"/>
      <c r="I128" s="263"/>
      <c r="J128" s="264" t="s">
        <v>1015</v>
      </c>
      <c r="K128" s="265">
        <v>4</v>
      </c>
      <c r="L128" s="266">
        <v>0</v>
      </c>
      <c r="M128" s="267"/>
      <c r="N128" s="268">
        <f>ROUND(L128*K128,1)</f>
        <v>0</v>
      </c>
      <c r="O128" s="227"/>
      <c r="P128" s="227"/>
      <c r="Q128" s="227"/>
      <c r="R128" s="49"/>
      <c r="T128" s="228" t="s">
        <v>22</v>
      </c>
      <c r="U128" s="57" t="s">
        <v>45</v>
      </c>
      <c r="V128" s="48"/>
      <c r="W128" s="229">
        <f>V128*K128</f>
        <v>0</v>
      </c>
      <c r="X128" s="229">
        <v>0</v>
      </c>
      <c r="Y128" s="229">
        <f>X128*K128</f>
        <v>0</v>
      </c>
      <c r="Z128" s="229">
        <v>0</v>
      </c>
      <c r="AA128" s="230">
        <f>Z128*K128</f>
        <v>0</v>
      </c>
      <c r="AR128" s="23" t="s">
        <v>354</v>
      </c>
      <c r="AT128" s="23" t="s">
        <v>248</v>
      </c>
      <c r="AU128" s="23" t="s">
        <v>38</v>
      </c>
      <c r="AY128" s="23" t="s">
        <v>169</v>
      </c>
      <c r="BE128" s="143">
        <f>IF(U128="základní",N128,0)</f>
        <v>0</v>
      </c>
      <c r="BF128" s="143">
        <f>IF(U128="snížená",N128,0)</f>
        <v>0</v>
      </c>
      <c r="BG128" s="143">
        <f>IF(U128="zákl. přenesená",N128,0)</f>
        <v>0</v>
      </c>
      <c r="BH128" s="143">
        <f>IF(U128="sníž. přenesená",N128,0)</f>
        <v>0</v>
      </c>
      <c r="BI128" s="143">
        <f>IF(U128="nulová",N128,0)</f>
        <v>0</v>
      </c>
      <c r="BJ128" s="23" t="s">
        <v>38</v>
      </c>
      <c r="BK128" s="143">
        <f>ROUND(L128*K128,1)</f>
        <v>0</v>
      </c>
      <c r="BL128" s="23" t="s">
        <v>262</v>
      </c>
      <c r="BM128" s="23" t="s">
        <v>1043</v>
      </c>
    </row>
    <row r="129" s="1" customFormat="1" ht="38.25" customHeight="1">
      <c r="B129" s="47"/>
      <c r="C129" s="261" t="s">
        <v>241</v>
      </c>
      <c r="D129" s="261" t="s">
        <v>248</v>
      </c>
      <c r="E129" s="262" t="s">
        <v>1044</v>
      </c>
      <c r="F129" s="263" t="s">
        <v>1045</v>
      </c>
      <c r="G129" s="263"/>
      <c r="H129" s="263"/>
      <c r="I129" s="263"/>
      <c r="J129" s="264" t="s">
        <v>1015</v>
      </c>
      <c r="K129" s="265">
        <v>4</v>
      </c>
      <c r="L129" s="266">
        <v>0</v>
      </c>
      <c r="M129" s="267"/>
      <c r="N129" s="268">
        <f>ROUND(L129*K129,1)</f>
        <v>0</v>
      </c>
      <c r="O129" s="227"/>
      <c r="P129" s="227"/>
      <c r="Q129" s="227"/>
      <c r="R129" s="49"/>
      <c r="T129" s="228" t="s">
        <v>22</v>
      </c>
      <c r="U129" s="57" t="s">
        <v>45</v>
      </c>
      <c r="V129" s="48"/>
      <c r="W129" s="229">
        <f>V129*K129</f>
        <v>0</v>
      </c>
      <c r="X129" s="229">
        <v>0</v>
      </c>
      <c r="Y129" s="229">
        <f>X129*K129</f>
        <v>0</v>
      </c>
      <c r="Z129" s="229">
        <v>0</v>
      </c>
      <c r="AA129" s="230">
        <f>Z129*K129</f>
        <v>0</v>
      </c>
      <c r="AR129" s="23" t="s">
        <v>354</v>
      </c>
      <c r="AT129" s="23" t="s">
        <v>248</v>
      </c>
      <c r="AU129" s="23" t="s">
        <v>38</v>
      </c>
      <c r="AY129" s="23" t="s">
        <v>169</v>
      </c>
      <c r="BE129" s="143">
        <f>IF(U129="základní",N129,0)</f>
        <v>0</v>
      </c>
      <c r="BF129" s="143">
        <f>IF(U129="snížená",N129,0)</f>
        <v>0</v>
      </c>
      <c r="BG129" s="143">
        <f>IF(U129="zákl. přenesená",N129,0)</f>
        <v>0</v>
      </c>
      <c r="BH129" s="143">
        <f>IF(U129="sníž. přenesená",N129,0)</f>
        <v>0</v>
      </c>
      <c r="BI129" s="143">
        <f>IF(U129="nulová",N129,0)</f>
        <v>0</v>
      </c>
      <c r="BJ129" s="23" t="s">
        <v>38</v>
      </c>
      <c r="BK129" s="143">
        <f>ROUND(L129*K129,1)</f>
        <v>0</v>
      </c>
      <c r="BL129" s="23" t="s">
        <v>262</v>
      </c>
      <c r="BM129" s="23" t="s">
        <v>1046</v>
      </c>
    </row>
    <row r="130" s="1" customFormat="1" ht="89.25" customHeight="1">
      <c r="B130" s="47"/>
      <c r="C130" s="261" t="s">
        <v>247</v>
      </c>
      <c r="D130" s="261" t="s">
        <v>248</v>
      </c>
      <c r="E130" s="262" t="s">
        <v>1047</v>
      </c>
      <c r="F130" s="263" t="s">
        <v>1048</v>
      </c>
      <c r="G130" s="263"/>
      <c r="H130" s="263"/>
      <c r="I130" s="263"/>
      <c r="J130" s="264" t="s">
        <v>1015</v>
      </c>
      <c r="K130" s="265">
        <v>4</v>
      </c>
      <c r="L130" s="266">
        <v>0</v>
      </c>
      <c r="M130" s="267"/>
      <c r="N130" s="268">
        <f>ROUND(L130*K130,1)</f>
        <v>0</v>
      </c>
      <c r="O130" s="227"/>
      <c r="P130" s="227"/>
      <c r="Q130" s="227"/>
      <c r="R130" s="49"/>
      <c r="T130" s="228" t="s">
        <v>22</v>
      </c>
      <c r="U130" s="57" t="s">
        <v>45</v>
      </c>
      <c r="V130" s="48"/>
      <c r="W130" s="229">
        <f>V130*K130</f>
        <v>0</v>
      </c>
      <c r="X130" s="229">
        <v>0</v>
      </c>
      <c r="Y130" s="229">
        <f>X130*K130</f>
        <v>0</v>
      </c>
      <c r="Z130" s="229">
        <v>0</v>
      </c>
      <c r="AA130" s="230">
        <f>Z130*K130</f>
        <v>0</v>
      </c>
      <c r="AR130" s="23" t="s">
        <v>354</v>
      </c>
      <c r="AT130" s="23" t="s">
        <v>248</v>
      </c>
      <c r="AU130" s="23" t="s">
        <v>38</v>
      </c>
      <c r="AY130" s="23" t="s">
        <v>169</v>
      </c>
      <c r="BE130" s="143">
        <f>IF(U130="základní",N130,0)</f>
        <v>0</v>
      </c>
      <c r="BF130" s="143">
        <f>IF(U130="snížená",N130,0)</f>
        <v>0</v>
      </c>
      <c r="BG130" s="143">
        <f>IF(U130="zákl. přenesená",N130,0)</f>
        <v>0</v>
      </c>
      <c r="BH130" s="143">
        <f>IF(U130="sníž. přenesená",N130,0)</f>
        <v>0</v>
      </c>
      <c r="BI130" s="143">
        <f>IF(U130="nulová",N130,0)</f>
        <v>0</v>
      </c>
      <c r="BJ130" s="23" t="s">
        <v>38</v>
      </c>
      <c r="BK130" s="143">
        <f>ROUND(L130*K130,1)</f>
        <v>0</v>
      </c>
      <c r="BL130" s="23" t="s">
        <v>262</v>
      </c>
      <c r="BM130" s="23" t="s">
        <v>1049</v>
      </c>
    </row>
    <row r="131" s="1" customFormat="1" ht="63.75" customHeight="1">
      <c r="B131" s="47"/>
      <c r="C131" s="261" t="s">
        <v>252</v>
      </c>
      <c r="D131" s="261" t="s">
        <v>248</v>
      </c>
      <c r="E131" s="262" t="s">
        <v>1050</v>
      </c>
      <c r="F131" s="263" t="s">
        <v>1051</v>
      </c>
      <c r="G131" s="263"/>
      <c r="H131" s="263"/>
      <c r="I131" s="263"/>
      <c r="J131" s="264" t="s">
        <v>1015</v>
      </c>
      <c r="K131" s="265">
        <v>20</v>
      </c>
      <c r="L131" s="266">
        <v>0</v>
      </c>
      <c r="M131" s="267"/>
      <c r="N131" s="268">
        <f>ROUND(L131*K131,1)</f>
        <v>0</v>
      </c>
      <c r="O131" s="227"/>
      <c r="P131" s="227"/>
      <c r="Q131" s="227"/>
      <c r="R131" s="49"/>
      <c r="T131" s="228" t="s">
        <v>22</v>
      </c>
      <c r="U131" s="57" t="s">
        <v>45</v>
      </c>
      <c r="V131" s="48"/>
      <c r="W131" s="229">
        <f>V131*K131</f>
        <v>0</v>
      </c>
      <c r="X131" s="229">
        <v>0</v>
      </c>
      <c r="Y131" s="229">
        <f>X131*K131</f>
        <v>0</v>
      </c>
      <c r="Z131" s="229">
        <v>0</v>
      </c>
      <c r="AA131" s="230">
        <f>Z131*K131</f>
        <v>0</v>
      </c>
      <c r="AR131" s="23" t="s">
        <v>354</v>
      </c>
      <c r="AT131" s="23" t="s">
        <v>248</v>
      </c>
      <c r="AU131" s="23" t="s">
        <v>38</v>
      </c>
      <c r="AY131" s="23" t="s">
        <v>169</v>
      </c>
      <c r="BE131" s="143">
        <f>IF(U131="základní",N131,0)</f>
        <v>0</v>
      </c>
      <c r="BF131" s="143">
        <f>IF(U131="snížená",N131,0)</f>
        <v>0</v>
      </c>
      <c r="BG131" s="143">
        <f>IF(U131="zákl. přenesená",N131,0)</f>
        <v>0</v>
      </c>
      <c r="BH131" s="143">
        <f>IF(U131="sníž. přenesená",N131,0)</f>
        <v>0</v>
      </c>
      <c r="BI131" s="143">
        <f>IF(U131="nulová",N131,0)</f>
        <v>0</v>
      </c>
      <c r="BJ131" s="23" t="s">
        <v>38</v>
      </c>
      <c r="BK131" s="143">
        <f>ROUND(L131*K131,1)</f>
        <v>0</v>
      </c>
      <c r="BL131" s="23" t="s">
        <v>262</v>
      </c>
      <c r="BM131" s="23" t="s">
        <v>1052</v>
      </c>
    </row>
    <row r="132" s="1" customFormat="1" ht="51" customHeight="1">
      <c r="B132" s="47"/>
      <c r="C132" s="261" t="s">
        <v>11</v>
      </c>
      <c r="D132" s="261" t="s">
        <v>248</v>
      </c>
      <c r="E132" s="262" t="s">
        <v>1053</v>
      </c>
      <c r="F132" s="263" t="s">
        <v>1054</v>
      </c>
      <c r="G132" s="263"/>
      <c r="H132" s="263"/>
      <c r="I132" s="263"/>
      <c r="J132" s="264" t="s">
        <v>1015</v>
      </c>
      <c r="K132" s="265">
        <v>4</v>
      </c>
      <c r="L132" s="266">
        <v>0</v>
      </c>
      <c r="M132" s="267"/>
      <c r="N132" s="268">
        <f>ROUND(L132*K132,1)</f>
        <v>0</v>
      </c>
      <c r="O132" s="227"/>
      <c r="P132" s="227"/>
      <c r="Q132" s="227"/>
      <c r="R132" s="49"/>
      <c r="T132" s="228" t="s">
        <v>22</v>
      </c>
      <c r="U132" s="57" t="s">
        <v>45</v>
      </c>
      <c r="V132" s="48"/>
      <c r="W132" s="229">
        <f>V132*K132</f>
        <v>0</v>
      </c>
      <c r="X132" s="229">
        <v>0</v>
      </c>
      <c r="Y132" s="229">
        <f>X132*K132</f>
        <v>0</v>
      </c>
      <c r="Z132" s="229">
        <v>0</v>
      </c>
      <c r="AA132" s="230">
        <f>Z132*K132</f>
        <v>0</v>
      </c>
      <c r="AR132" s="23" t="s">
        <v>354</v>
      </c>
      <c r="AT132" s="23" t="s">
        <v>248</v>
      </c>
      <c r="AU132" s="23" t="s">
        <v>38</v>
      </c>
      <c r="AY132" s="23" t="s">
        <v>169</v>
      </c>
      <c r="BE132" s="143">
        <f>IF(U132="základní",N132,0)</f>
        <v>0</v>
      </c>
      <c r="BF132" s="143">
        <f>IF(U132="snížená",N132,0)</f>
        <v>0</v>
      </c>
      <c r="BG132" s="143">
        <f>IF(U132="zákl. přenesená",N132,0)</f>
        <v>0</v>
      </c>
      <c r="BH132" s="143">
        <f>IF(U132="sníž. přenesená",N132,0)</f>
        <v>0</v>
      </c>
      <c r="BI132" s="143">
        <f>IF(U132="nulová",N132,0)</f>
        <v>0</v>
      </c>
      <c r="BJ132" s="23" t="s">
        <v>38</v>
      </c>
      <c r="BK132" s="143">
        <f>ROUND(L132*K132,1)</f>
        <v>0</v>
      </c>
      <c r="BL132" s="23" t="s">
        <v>262</v>
      </c>
      <c r="BM132" s="23" t="s">
        <v>1055</v>
      </c>
    </row>
    <row r="133" s="1" customFormat="1" ht="25.5" customHeight="1">
      <c r="B133" s="47"/>
      <c r="C133" s="261" t="s">
        <v>262</v>
      </c>
      <c r="D133" s="261" t="s">
        <v>248</v>
      </c>
      <c r="E133" s="262" t="s">
        <v>1056</v>
      </c>
      <c r="F133" s="263" t="s">
        <v>1057</v>
      </c>
      <c r="G133" s="263"/>
      <c r="H133" s="263"/>
      <c r="I133" s="263"/>
      <c r="J133" s="264" t="s">
        <v>1015</v>
      </c>
      <c r="K133" s="265">
        <v>4</v>
      </c>
      <c r="L133" s="266">
        <v>0</v>
      </c>
      <c r="M133" s="267"/>
      <c r="N133" s="268">
        <f>ROUND(L133*K133,1)</f>
        <v>0</v>
      </c>
      <c r="O133" s="227"/>
      <c r="P133" s="227"/>
      <c r="Q133" s="227"/>
      <c r="R133" s="49"/>
      <c r="T133" s="228" t="s">
        <v>22</v>
      </c>
      <c r="U133" s="57" t="s">
        <v>45</v>
      </c>
      <c r="V133" s="48"/>
      <c r="W133" s="229">
        <f>V133*K133</f>
        <v>0</v>
      </c>
      <c r="X133" s="229">
        <v>0</v>
      </c>
      <c r="Y133" s="229">
        <f>X133*K133</f>
        <v>0</v>
      </c>
      <c r="Z133" s="229">
        <v>0</v>
      </c>
      <c r="AA133" s="230">
        <f>Z133*K133</f>
        <v>0</v>
      </c>
      <c r="AR133" s="23" t="s">
        <v>354</v>
      </c>
      <c r="AT133" s="23" t="s">
        <v>248</v>
      </c>
      <c r="AU133" s="23" t="s">
        <v>38</v>
      </c>
      <c r="AY133" s="23" t="s">
        <v>169</v>
      </c>
      <c r="BE133" s="143">
        <f>IF(U133="základní",N133,0)</f>
        <v>0</v>
      </c>
      <c r="BF133" s="143">
        <f>IF(U133="snížená",N133,0)</f>
        <v>0</v>
      </c>
      <c r="BG133" s="143">
        <f>IF(U133="zákl. přenesená",N133,0)</f>
        <v>0</v>
      </c>
      <c r="BH133" s="143">
        <f>IF(U133="sníž. přenesená",N133,0)</f>
        <v>0</v>
      </c>
      <c r="BI133" s="143">
        <f>IF(U133="nulová",N133,0)</f>
        <v>0</v>
      </c>
      <c r="BJ133" s="23" t="s">
        <v>38</v>
      </c>
      <c r="BK133" s="143">
        <f>ROUND(L133*K133,1)</f>
        <v>0</v>
      </c>
      <c r="BL133" s="23" t="s">
        <v>262</v>
      </c>
      <c r="BM133" s="23" t="s">
        <v>1058</v>
      </c>
    </row>
    <row r="134" s="1" customFormat="1" ht="16.5" customHeight="1">
      <c r="B134" s="47"/>
      <c r="C134" s="261" t="s">
        <v>268</v>
      </c>
      <c r="D134" s="261" t="s">
        <v>248</v>
      </c>
      <c r="E134" s="262" t="s">
        <v>1059</v>
      </c>
      <c r="F134" s="263" t="s">
        <v>1060</v>
      </c>
      <c r="G134" s="263"/>
      <c r="H134" s="263"/>
      <c r="I134" s="263"/>
      <c r="J134" s="264" t="s">
        <v>1015</v>
      </c>
      <c r="K134" s="265">
        <v>4</v>
      </c>
      <c r="L134" s="266">
        <v>0</v>
      </c>
      <c r="M134" s="267"/>
      <c r="N134" s="268">
        <f>ROUND(L134*K134,1)</f>
        <v>0</v>
      </c>
      <c r="O134" s="227"/>
      <c r="P134" s="227"/>
      <c r="Q134" s="227"/>
      <c r="R134" s="49"/>
      <c r="T134" s="228" t="s">
        <v>22</v>
      </c>
      <c r="U134" s="57" t="s">
        <v>45</v>
      </c>
      <c r="V134" s="48"/>
      <c r="W134" s="229">
        <f>V134*K134</f>
        <v>0</v>
      </c>
      <c r="X134" s="229">
        <v>0</v>
      </c>
      <c r="Y134" s="229">
        <f>X134*K134</f>
        <v>0</v>
      </c>
      <c r="Z134" s="229">
        <v>0</v>
      </c>
      <c r="AA134" s="230">
        <f>Z134*K134</f>
        <v>0</v>
      </c>
      <c r="AR134" s="23" t="s">
        <v>354</v>
      </c>
      <c r="AT134" s="23" t="s">
        <v>248</v>
      </c>
      <c r="AU134" s="23" t="s">
        <v>38</v>
      </c>
      <c r="AY134" s="23" t="s">
        <v>169</v>
      </c>
      <c r="BE134" s="143">
        <f>IF(U134="základní",N134,0)</f>
        <v>0</v>
      </c>
      <c r="BF134" s="143">
        <f>IF(U134="snížená",N134,0)</f>
        <v>0</v>
      </c>
      <c r="BG134" s="143">
        <f>IF(U134="zákl. přenesená",N134,0)</f>
        <v>0</v>
      </c>
      <c r="BH134" s="143">
        <f>IF(U134="sníž. přenesená",N134,0)</f>
        <v>0</v>
      </c>
      <c r="BI134" s="143">
        <f>IF(U134="nulová",N134,0)</f>
        <v>0</v>
      </c>
      <c r="BJ134" s="23" t="s">
        <v>38</v>
      </c>
      <c r="BK134" s="143">
        <f>ROUND(L134*K134,1)</f>
        <v>0</v>
      </c>
      <c r="BL134" s="23" t="s">
        <v>262</v>
      </c>
      <c r="BM134" s="23" t="s">
        <v>1061</v>
      </c>
    </row>
    <row r="135" s="1" customFormat="1" ht="51" customHeight="1">
      <c r="B135" s="47"/>
      <c r="C135" s="261" t="s">
        <v>274</v>
      </c>
      <c r="D135" s="261" t="s">
        <v>248</v>
      </c>
      <c r="E135" s="262" t="s">
        <v>1062</v>
      </c>
      <c r="F135" s="263" t="s">
        <v>1063</v>
      </c>
      <c r="G135" s="263"/>
      <c r="H135" s="263"/>
      <c r="I135" s="263"/>
      <c r="J135" s="264" t="s">
        <v>1015</v>
      </c>
      <c r="K135" s="265">
        <v>2</v>
      </c>
      <c r="L135" s="266">
        <v>0</v>
      </c>
      <c r="M135" s="267"/>
      <c r="N135" s="268">
        <f>ROUND(L135*K135,1)</f>
        <v>0</v>
      </c>
      <c r="O135" s="227"/>
      <c r="P135" s="227"/>
      <c r="Q135" s="227"/>
      <c r="R135" s="49"/>
      <c r="T135" s="228" t="s">
        <v>22</v>
      </c>
      <c r="U135" s="57" t="s">
        <v>45</v>
      </c>
      <c r="V135" s="48"/>
      <c r="W135" s="229">
        <f>V135*K135</f>
        <v>0</v>
      </c>
      <c r="X135" s="229">
        <v>0</v>
      </c>
      <c r="Y135" s="229">
        <f>X135*K135</f>
        <v>0</v>
      </c>
      <c r="Z135" s="229">
        <v>0</v>
      </c>
      <c r="AA135" s="230">
        <f>Z135*K135</f>
        <v>0</v>
      </c>
      <c r="AR135" s="23" t="s">
        <v>354</v>
      </c>
      <c r="AT135" s="23" t="s">
        <v>248</v>
      </c>
      <c r="AU135" s="23" t="s">
        <v>38</v>
      </c>
      <c r="AY135" s="23" t="s">
        <v>169</v>
      </c>
      <c r="BE135" s="143">
        <f>IF(U135="základní",N135,0)</f>
        <v>0</v>
      </c>
      <c r="BF135" s="143">
        <f>IF(U135="snížená",N135,0)</f>
        <v>0</v>
      </c>
      <c r="BG135" s="143">
        <f>IF(U135="zákl. přenesená",N135,0)</f>
        <v>0</v>
      </c>
      <c r="BH135" s="143">
        <f>IF(U135="sníž. přenesená",N135,0)</f>
        <v>0</v>
      </c>
      <c r="BI135" s="143">
        <f>IF(U135="nulová",N135,0)</f>
        <v>0</v>
      </c>
      <c r="BJ135" s="23" t="s">
        <v>38</v>
      </c>
      <c r="BK135" s="143">
        <f>ROUND(L135*K135,1)</f>
        <v>0</v>
      </c>
      <c r="BL135" s="23" t="s">
        <v>262</v>
      </c>
      <c r="BM135" s="23" t="s">
        <v>1064</v>
      </c>
    </row>
    <row r="136" s="1" customFormat="1" ht="16.5" customHeight="1">
      <c r="B136" s="47"/>
      <c r="C136" s="261" t="s">
        <v>278</v>
      </c>
      <c r="D136" s="261" t="s">
        <v>248</v>
      </c>
      <c r="E136" s="262" t="s">
        <v>1065</v>
      </c>
      <c r="F136" s="263" t="s">
        <v>1066</v>
      </c>
      <c r="G136" s="263"/>
      <c r="H136" s="263"/>
      <c r="I136" s="263"/>
      <c r="J136" s="264" t="s">
        <v>1015</v>
      </c>
      <c r="K136" s="265">
        <v>4</v>
      </c>
      <c r="L136" s="266">
        <v>0</v>
      </c>
      <c r="M136" s="267"/>
      <c r="N136" s="268">
        <f>ROUND(L136*K136,1)</f>
        <v>0</v>
      </c>
      <c r="O136" s="227"/>
      <c r="P136" s="227"/>
      <c r="Q136" s="227"/>
      <c r="R136" s="49"/>
      <c r="T136" s="228" t="s">
        <v>22</v>
      </c>
      <c r="U136" s="57" t="s">
        <v>45</v>
      </c>
      <c r="V136" s="48"/>
      <c r="W136" s="229">
        <f>V136*K136</f>
        <v>0</v>
      </c>
      <c r="X136" s="229">
        <v>0</v>
      </c>
      <c r="Y136" s="229">
        <f>X136*K136</f>
        <v>0</v>
      </c>
      <c r="Z136" s="229">
        <v>0</v>
      </c>
      <c r="AA136" s="230">
        <f>Z136*K136</f>
        <v>0</v>
      </c>
      <c r="AR136" s="23" t="s">
        <v>354</v>
      </c>
      <c r="AT136" s="23" t="s">
        <v>248</v>
      </c>
      <c r="AU136" s="23" t="s">
        <v>38</v>
      </c>
      <c r="AY136" s="23" t="s">
        <v>169</v>
      </c>
      <c r="BE136" s="143">
        <f>IF(U136="základní",N136,0)</f>
        <v>0</v>
      </c>
      <c r="BF136" s="143">
        <f>IF(U136="snížená",N136,0)</f>
        <v>0</v>
      </c>
      <c r="BG136" s="143">
        <f>IF(U136="zákl. přenesená",N136,0)</f>
        <v>0</v>
      </c>
      <c r="BH136" s="143">
        <f>IF(U136="sníž. přenesená",N136,0)</f>
        <v>0</v>
      </c>
      <c r="BI136" s="143">
        <f>IF(U136="nulová",N136,0)</f>
        <v>0</v>
      </c>
      <c r="BJ136" s="23" t="s">
        <v>38</v>
      </c>
      <c r="BK136" s="143">
        <f>ROUND(L136*K136,1)</f>
        <v>0</v>
      </c>
      <c r="BL136" s="23" t="s">
        <v>262</v>
      </c>
      <c r="BM136" s="23" t="s">
        <v>1067</v>
      </c>
    </row>
    <row r="137" s="1" customFormat="1" ht="16.5" customHeight="1">
      <c r="B137" s="47"/>
      <c r="C137" s="261" t="s">
        <v>286</v>
      </c>
      <c r="D137" s="261" t="s">
        <v>248</v>
      </c>
      <c r="E137" s="262" t="s">
        <v>1068</v>
      </c>
      <c r="F137" s="263" t="s">
        <v>1069</v>
      </c>
      <c r="G137" s="263"/>
      <c r="H137" s="263"/>
      <c r="I137" s="263"/>
      <c r="J137" s="264" t="s">
        <v>1015</v>
      </c>
      <c r="K137" s="265">
        <v>4</v>
      </c>
      <c r="L137" s="266">
        <v>0</v>
      </c>
      <c r="M137" s="267"/>
      <c r="N137" s="268">
        <f>ROUND(L137*K137,1)</f>
        <v>0</v>
      </c>
      <c r="O137" s="227"/>
      <c r="P137" s="227"/>
      <c r="Q137" s="227"/>
      <c r="R137" s="49"/>
      <c r="T137" s="228" t="s">
        <v>22</v>
      </c>
      <c r="U137" s="57" t="s">
        <v>45</v>
      </c>
      <c r="V137" s="48"/>
      <c r="W137" s="229">
        <f>V137*K137</f>
        <v>0</v>
      </c>
      <c r="X137" s="229">
        <v>0</v>
      </c>
      <c r="Y137" s="229">
        <f>X137*K137</f>
        <v>0</v>
      </c>
      <c r="Z137" s="229">
        <v>0</v>
      </c>
      <c r="AA137" s="230">
        <f>Z137*K137</f>
        <v>0</v>
      </c>
      <c r="AR137" s="23" t="s">
        <v>354</v>
      </c>
      <c r="AT137" s="23" t="s">
        <v>248</v>
      </c>
      <c r="AU137" s="23" t="s">
        <v>38</v>
      </c>
      <c r="AY137" s="23" t="s">
        <v>169</v>
      </c>
      <c r="BE137" s="143">
        <f>IF(U137="základní",N137,0)</f>
        <v>0</v>
      </c>
      <c r="BF137" s="143">
        <f>IF(U137="snížená",N137,0)</f>
        <v>0</v>
      </c>
      <c r="BG137" s="143">
        <f>IF(U137="zákl. přenesená",N137,0)</f>
        <v>0</v>
      </c>
      <c r="BH137" s="143">
        <f>IF(U137="sníž. přenesená",N137,0)</f>
        <v>0</v>
      </c>
      <c r="BI137" s="143">
        <f>IF(U137="nulová",N137,0)</f>
        <v>0</v>
      </c>
      <c r="BJ137" s="23" t="s">
        <v>38</v>
      </c>
      <c r="BK137" s="143">
        <f>ROUND(L137*K137,1)</f>
        <v>0</v>
      </c>
      <c r="BL137" s="23" t="s">
        <v>262</v>
      </c>
      <c r="BM137" s="23" t="s">
        <v>1070</v>
      </c>
    </row>
    <row r="138" s="1" customFormat="1" ht="16.5" customHeight="1">
      <c r="B138" s="47"/>
      <c r="C138" s="261" t="s">
        <v>10</v>
      </c>
      <c r="D138" s="261" t="s">
        <v>248</v>
      </c>
      <c r="E138" s="262" t="s">
        <v>1071</v>
      </c>
      <c r="F138" s="263" t="s">
        <v>1072</v>
      </c>
      <c r="G138" s="263"/>
      <c r="H138" s="263"/>
      <c r="I138" s="263"/>
      <c r="J138" s="264" t="s">
        <v>1015</v>
      </c>
      <c r="K138" s="265">
        <v>4</v>
      </c>
      <c r="L138" s="266">
        <v>0</v>
      </c>
      <c r="M138" s="267"/>
      <c r="N138" s="268">
        <f>ROUND(L138*K138,1)</f>
        <v>0</v>
      </c>
      <c r="O138" s="227"/>
      <c r="P138" s="227"/>
      <c r="Q138" s="227"/>
      <c r="R138" s="49"/>
      <c r="T138" s="228" t="s">
        <v>22</v>
      </c>
      <c r="U138" s="57" t="s">
        <v>45</v>
      </c>
      <c r="V138" s="48"/>
      <c r="W138" s="229">
        <f>V138*K138</f>
        <v>0</v>
      </c>
      <c r="X138" s="229">
        <v>0</v>
      </c>
      <c r="Y138" s="229">
        <f>X138*K138</f>
        <v>0</v>
      </c>
      <c r="Z138" s="229">
        <v>0</v>
      </c>
      <c r="AA138" s="230">
        <f>Z138*K138</f>
        <v>0</v>
      </c>
      <c r="AR138" s="23" t="s">
        <v>354</v>
      </c>
      <c r="AT138" s="23" t="s">
        <v>248</v>
      </c>
      <c r="AU138" s="23" t="s">
        <v>38</v>
      </c>
      <c r="AY138" s="23" t="s">
        <v>169</v>
      </c>
      <c r="BE138" s="143">
        <f>IF(U138="základní",N138,0)</f>
        <v>0</v>
      </c>
      <c r="BF138" s="143">
        <f>IF(U138="snížená",N138,0)</f>
        <v>0</v>
      </c>
      <c r="BG138" s="143">
        <f>IF(U138="zákl. přenesená",N138,0)</f>
        <v>0</v>
      </c>
      <c r="BH138" s="143">
        <f>IF(U138="sníž. přenesená",N138,0)</f>
        <v>0</v>
      </c>
      <c r="BI138" s="143">
        <f>IF(U138="nulová",N138,0)</f>
        <v>0</v>
      </c>
      <c r="BJ138" s="23" t="s">
        <v>38</v>
      </c>
      <c r="BK138" s="143">
        <f>ROUND(L138*K138,1)</f>
        <v>0</v>
      </c>
      <c r="BL138" s="23" t="s">
        <v>262</v>
      </c>
      <c r="BM138" s="23" t="s">
        <v>1073</v>
      </c>
    </row>
    <row r="139" s="1" customFormat="1" ht="25.5" customHeight="1">
      <c r="B139" s="47"/>
      <c r="C139" s="220" t="s">
        <v>295</v>
      </c>
      <c r="D139" s="220" t="s">
        <v>170</v>
      </c>
      <c r="E139" s="221" t="s">
        <v>1074</v>
      </c>
      <c r="F139" s="222" t="s">
        <v>1075</v>
      </c>
      <c r="G139" s="222"/>
      <c r="H139" s="222"/>
      <c r="I139" s="222"/>
      <c r="J139" s="223" t="s">
        <v>551</v>
      </c>
      <c r="K139" s="273">
        <v>0</v>
      </c>
      <c r="L139" s="225">
        <v>0</v>
      </c>
      <c r="M139" s="226"/>
      <c r="N139" s="227">
        <f>ROUND(L139*K139,1)</f>
        <v>0</v>
      </c>
      <c r="O139" s="227"/>
      <c r="P139" s="227"/>
      <c r="Q139" s="227"/>
      <c r="R139" s="49"/>
      <c r="T139" s="228" t="s">
        <v>22</v>
      </c>
      <c r="U139" s="57" t="s">
        <v>45</v>
      </c>
      <c r="V139" s="48"/>
      <c r="W139" s="229">
        <f>V139*K139</f>
        <v>0</v>
      </c>
      <c r="X139" s="229">
        <v>0</v>
      </c>
      <c r="Y139" s="229">
        <f>X139*K139</f>
        <v>0</v>
      </c>
      <c r="Z139" s="229">
        <v>0</v>
      </c>
      <c r="AA139" s="230">
        <f>Z139*K139</f>
        <v>0</v>
      </c>
      <c r="AR139" s="23" t="s">
        <v>262</v>
      </c>
      <c r="AT139" s="23" t="s">
        <v>170</v>
      </c>
      <c r="AU139" s="23" t="s">
        <v>38</v>
      </c>
      <c r="AY139" s="23" t="s">
        <v>169</v>
      </c>
      <c r="BE139" s="143">
        <f>IF(U139="základní",N139,0)</f>
        <v>0</v>
      </c>
      <c r="BF139" s="143">
        <f>IF(U139="snížená",N139,0)</f>
        <v>0</v>
      </c>
      <c r="BG139" s="143">
        <f>IF(U139="zákl. přenesená",N139,0)</f>
        <v>0</v>
      </c>
      <c r="BH139" s="143">
        <f>IF(U139="sníž. přenesená",N139,0)</f>
        <v>0</v>
      </c>
      <c r="BI139" s="143">
        <f>IF(U139="nulová",N139,0)</f>
        <v>0</v>
      </c>
      <c r="BJ139" s="23" t="s">
        <v>38</v>
      </c>
      <c r="BK139" s="143">
        <f>ROUND(L139*K139,1)</f>
        <v>0</v>
      </c>
      <c r="BL139" s="23" t="s">
        <v>262</v>
      </c>
      <c r="BM139" s="23" t="s">
        <v>1076</v>
      </c>
    </row>
    <row r="140" s="1" customFormat="1" ht="49.92" customHeight="1">
      <c r="B140" s="47"/>
      <c r="C140" s="48"/>
      <c r="D140" s="208" t="s">
        <v>707</v>
      </c>
      <c r="E140" s="48"/>
      <c r="F140" s="48"/>
      <c r="G140" s="48"/>
      <c r="H140" s="48"/>
      <c r="I140" s="48"/>
      <c r="J140" s="48"/>
      <c r="K140" s="48"/>
      <c r="L140" s="48"/>
      <c r="M140" s="48"/>
      <c r="N140" s="271">
        <f>BK140</f>
        <v>0</v>
      </c>
      <c r="O140" s="272"/>
      <c r="P140" s="272"/>
      <c r="Q140" s="272"/>
      <c r="R140" s="49"/>
      <c r="T140" s="194"/>
      <c r="U140" s="73"/>
      <c r="V140" s="73"/>
      <c r="W140" s="73"/>
      <c r="X140" s="73"/>
      <c r="Y140" s="73"/>
      <c r="Z140" s="73"/>
      <c r="AA140" s="75"/>
      <c r="AT140" s="23" t="s">
        <v>79</v>
      </c>
      <c r="AU140" s="23" t="s">
        <v>80</v>
      </c>
      <c r="AY140" s="23" t="s">
        <v>708</v>
      </c>
      <c r="BK140" s="143">
        <v>0</v>
      </c>
    </row>
    <row r="141" s="1" customFormat="1" ht="6.96" customHeight="1">
      <c r="B141" s="76"/>
      <c r="C141" s="77"/>
      <c r="D141" s="77"/>
      <c r="E141" s="77"/>
      <c r="F141" s="77"/>
      <c r="G141" s="77"/>
      <c r="H141" s="77"/>
      <c r="I141" s="77"/>
      <c r="J141" s="77"/>
      <c r="K141" s="77"/>
      <c r="L141" s="77"/>
      <c r="M141" s="77"/>
      <c r="N141" s="77"/>
      <c r="O141" s="77"/>
      <c r="P141" s="77"/>
      <c r="Q141" s="77"/>
      <c r="R141" s="78"/>
    </row>
  </sheetData>
  <sheetProtection sheet="1" formatColumns="0" formatRows="0" objects="1" scenarios="1" spinCount="10" saltValue="3TjFpVRNIfdHNhAiKIRHB1yXN69QnDrdEeRoXweMECoIdzlihyflOsYsSXlnLarzlos5p7rqlZ9FdQLKYwgTwg==" hashValue="nEpxg5F5LcapMaY8fzf0RWtTnAo/0pd+CSXjoSFlizhPcuwT229xGstY8vWYC9birPnjayF4vnMp6U+ItrKP7Q==" algorithmName="SHA-512" password="CC35"/>
  <mergeCells count="132"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1:Q91"/>
    <mergeCell ref="D92:H92"/>
    <mergeCell ref="N92:Q92"/>
    <mergeCell ref="D93:H93"/>
    <mergeCell ref="N93:Q93"/>
    <mergeCell ref="D94:H94"/>
    <mergeCell ref="N94:Q94"/>
    <mergeCell ref="D95:H95"/>
    <mergeCell ref="N95:Q95"/>
    <mergeCell ref="D96:H96"/>
    <mergeCell ref="N96:Q96"/>
    <mergeCell ref="N97:Q97"/>
    <mergeCell ref="L99:Q99"/>
    <mergeCell ref="C105:Q105"/>
    <mergeCell ref="F107:P107"/>
    <mergeCell ref="F108:P108"/>
    <mergeCell ref="M110:P110"/>
    <mergeCell ref="M112:Q112"/>
    <mergeCell ref="M113:Q113"/>
    <mergeCell ref="F115:I115"/>
    <mergeCell ref="L115:M115"/>
    <mergeCell ref="N115:Q115"/>
    <mergeCell ref="F118:I118"/>
    <mergeCell ref="L118:M118"/>
    <mergeCell ref="N118:Q118"/>
    <mergeCell ref="F119:I119"/>
    <mergeCell ref="L119:M119"/>
    <mergeCell ref="N119:Q119"/>
    <mergeCell ref="F120:I120"/>
    <mergeCell ref="L120:M120"/>
    <mergeCell ref="N120:Q120"/>
    <mergeCell ref="F121:I121"/>
    <mergeCell ref="L121:M121"/>
    <mergeCell ref="N121:Q121"/>
    <mergeCell ref="F122:I122"/>
    <mergeCell ref="L122:M122"/>
    <mergeCell ref="N122:Q122"/>
    <mergeCell ref="F123:I123"/>
    <mergeCell ref="L123:M123"/>
    <mergeCell ref="N123:Q123"/>
    <mergeCell ref="F124:I124"/>
    <mergeCell ref="L124:M124"/>
    <mergeCell ref="N124:Q124"/>
    <mergeCell ref="F125:I125"/>
    <mergeCell ref="L125:M125"/>
    <mergeCell ref="N125:Q125"/>
    <mergeCell ref="F126:I126"/>
    <mergeCell ref="L126:M126"/>
    <mergeCell ref="N126:Q126"/>
    <mergeCell ref="F127:I127"/>
    <mergeCell ref="L127:M127"/>
    <mergeCell ref="N127:Q127"/>
    <mergeCell ref="F128:I128"/>
    <mergeCell ref="L128:M128"/>
    <mergeCell ref="N128:Q128"/>
    <mergeCell ref="F129:I129"/>
    <mergeCell ref="L129:M129"/>
    <mergeCell ref="N129:Q129"/>
    <mergeCell ref="F130:I130"/>
    <mergeCell ref="L130:M130"/>
    <mergeCell ref="N130:Q130"/>
    <mergeCell ref="F131:I131"/>
    <mergeCell ref="L131:M131"/>
    <mergeCell ref="N131:Q131"/>
    <mergeCell ref="F132:I132"/>
    <mergeCell ref="L132:M132"/>
    <mergeCell ref="N132:Q132"/>
    <mergeCell ref="F133:I133"/>
    <mergeCell ref="L133:M133"/>
    <mergeCell ref="N133:Q133"/>
    <mergeCell ref="F134:I134"/>
    <mergeCell ref="L134:M134"/>
    <mergeCell ref="N134:Q134"/>
    <mergeCell ref="F135:I135"/>
    <mergeCell ref="L135:M135"/>
    <mergeCell ref="N135:Q135"/>
    <mergeCell ref="F136:I136"/>
    <mergeCell ref="L136:M136"/>
    <mergeCell ref="N136:Q136"/>
    <mergeCell ref="F137:I137"/>
    <mergeCell ref="L137:M137"/>
    <mergeCell ref="N137:Q137"/>
    <mergeCell ref="F138:I138"/>
    <mergeCell ref="L138:M138"/>
    <mergeCell ref="N138:Q138"/>
    <mergeCell ref="F139:I139"/>
    <mergeCell ref="L139:M139"/>
    <mergeCell ref="N139:Q139"/>
    <mergeCell ref="N116:Q116"/>
    <mergeCell ref="N117:Q117"/>
    <mergeCell ref="N140:Q140"/>
    <mergeCell ref="H1:K1"/>
    <mergeCell ref="S2:AC2"/>
  </mergeCells>
  <hyperlinks>
    <hyperlink ref="F1:G1" location="C2" display="1) Krycí list rozpočtu"/>
    <hyperlink ref="H1:K1" location="C86" display="2) Rekapitulace rozpočtu"/>
    <hyperlink ref="L1" location="C115" display="3) Rozpočet"/>
    <hyperlink ref="S1:T1" location="'Rekapitulace stavby'!C2" display="Rekapitulace stavby"/>
  </hyperlinks>
  <pageMargins left="0.5833333" right="0.5833333" top="0.5" bottom="0.4666667" header="0" footer="0"/>
  <pageSetup paperSize="9" blackAndWhite="1" fitToHeight="100"/>
  <headerFooter>
    <oddFooter>&amp;CStrana &amp;P z &amp;N</oddFooter>
  </headerFooter>
  <drawing r:id="rId1"/>
</worksheet>
</file>

<file path=xl/worksheets/sheet7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>
      <pane activePane="bottomLeft" state="frozen" topLeftCell="A2" ySplit="1"/>
    </sheetView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11.17" customWidth="1"/>
    <col min="7" max="7" width="11.17" customWidth="1"/>
    <col min="8" max="8" width="12.5" customWidth="1"/>
    <col min="9" max="9" width="7" customWidth="1"/>
    <col min="10" max="10" width="5.17" customWidth="1"/>
    <col min="11" max="11" width="11.5" customWidth="1"/>
    <col min="12" max="12" width="12" customWidth="1"/>
    <col min="13" max="13" width="6" customWidth="1"/>
    <col min="14" max="14" width="6" customWidth="1"/>
    <col min="15" max="15" width="2" customWidth="1"/>
    <col min="16" max="16" width="12.5" customWidth="1"/>
    <col min="17" max="17" width="4.17" customWidth="1"/>
    <col min="18" max="18" width="1.67" customWidth="1"/>
    <col min="19" max="19" width="8.17" customWidth="1"/>
    <col min="20" max="20" width="29.67" hidden="1" customWidth="1"/>
    <col min="21" max="21" width="16.33" hidden="1" customWidth="1"/>
    <col min="22" max="22" width="12.33" hidden="1" customWidth="1"/>
    <col min="23" max="23" width="16.33" hidden="1" customWidth="1"/>
    <col min="24" max="24" width="12.17" hidden="1" customWidth="1"/>
    <col min="25" max="25" width="15" hidden="1" customWidth="1"/>
    <col min="26" max="26" width="11" hidden="1" customWidth="1"/>
    <col min="27" max="27" width="15" hidden="1" customWidth="1"/>
    <col min="28" max="28" width="16.33" hidden="1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1" ht="21.84" customHeight="1">
      <c r="A1" s="154"/>
      <c r="B1" s="14"/>
      <c r="C1" s="14"/>
      <c r="D1" s="15" t="s">
        <v>1</v>
      </c>
      <c r="E1" s="14"/>
      <c r="F1" s="16" t="s">
        <v>113</v>
      </c>
      <c r="G1" s="16"/>
      <c r="H1" s="155" t="s">
        <v>114</v>
      </c>
      <c r="I1" s="155"/>
      <c r="J1" s="155"/>
      <c r="K1" s="155"/>
      <c r="L1" s="16" t="s">
        <v>115</v>
      </c>
      <c r="M1" s="14"/>
      <c r="N1" s="14"/>
      <c r="O1" s="15" t="s">
        <v>116</v>
      </c>
      <c r="P1" s="14"/>
      <c r="Q1" s="14"/>
      <c r="R1" s="14"/>
      <c r="S1" s="16" t="s">
        <v>117</v>
      </c>
      <c r="T1" s="16"/>
      <c r="U1" s="154"/>
      <c r="V1" s="154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</row>
    <row r="2" ht="36.96" customHeight="1">
      <c r="C2" s="20" t="s">
        <v>7</v>
      </c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S2" s="22" t="s">
        <v>8</v>
      </c>
      <c r="AT2" s="23" t="s">
        <v>103</v>
      </c>
    </row>
    <row r="3" ht="6.96" customHeight="1">
      <c r="B3" s="24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6"/>
      <c r="AT3" s="23" t="s">
        <v>118</v>
      </c>
    </row>
    <row r="4" ht="36.96" customHeight="1">
      <c r="B4" s="27"/>
      <c r="C4" s="28" t="s">
        <v>119</v>
      </c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30"/>
      <c r="T4" s="21" t="s">
        <v>13</v>
      </c>
      <c r="AT4" s="23" t="s">
        <v>6</v>
      </c>
    </row>
    <row r="5" ht="6.96" customHeight="1">
      <c r="B5" s="27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0"/>
    </row>
    <row r="6" ht="25.44" customHeight="1">
      <c r="B6" s="27"/>
      <c r="C6" s="32"/>
      <c r="D6" s="39" t="s">
        <v>19</v>
      </c>
      <c r="E6" s="32"/>
      <c r="F6" s="156" t="str">
        <f>'Rekapitulace stavby'!K6</f>
        <v>Rekonstrukce skladu cibule, k.ú. Bartošovice, p.č. 2348/1 a 2349/1</v>
      </c>
      <c r="G6" s="39"/>
      <c r="H6" s="39"/>
      <c r="I6" s="39"/>
      <c r="J6" s="39"/>
      <c r="K6" s="39"/>
      <c r="L6" s="39"/>
      <c r="M6" s="39"/>
      <c r="N6" s="39"/>
      <c r="O6" s="39"/>
      <c r="P6" s="39"/>
      <c r="Q6" s="32"/>
      <c r="R6" s="30"/>
    </row>
    <row r="7" s="1" customFormat="1" ht="32.88" customHeight="1">
      <c r="B7" s="47"/>
      <c r="C7" s="48"/>
      <c r="D7" s="36" t="s">
        <v>120</v>
      </c>
      <c r="E7" s="48"/>
      <c r="F7" s="37" t="s">
        <v>1077</v>
      </c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9"/>
    </row>
    <row r="8" s="1" customFormat="1" ht="14.4" customHeight="1">
      <c r="B8" s="47"/>
      <c r="C8" s="48"/>
      <c r="D8" s="39" t="s">
        <v>21</v>
      </c>
      <c r="E8" s="48"/>
      <c r="F8" s="34" t="s">
        <v>22</v>
      </c>
      <c r="G8" s="48"/>
      <c r="H8" s="48"/>
      <c r="I8" s="48"/>
      <c r="J8" s="48"/>
      <c r="K8" s="48"/>
      <c r="L8" s="48"/>
      <c r="M8" s="39" t="s">
        <v>23</v>
      </c>
      <c r="N8" s="48"/>
      <c r="O8" s="34" t="s">
        <v>22</v>
      </c>
      <c r="P8" s="48"/>
      <c r="Q8" s="48"/>
      <c r="R8" s="49"/>
    </row>
    <row r="9" s="1" customFormat="1" ht="14.4" customHeight="1">
      <c r="B9" s="47"/>
      <c r="C9" s="48"/>
      <c r="D9" s="39" t="s">
        <v>24</v>
      </c>
      <c r="E9" s="48"/>
      <c r="F9" s="34" t="s">
        <v>25</v>
      </c>
      <c r="G9" s="48"/>
      <c r="H9" s="48"/>
      <c r="I9" s="48"/>
      <c r="J9" s="48"/>
      <c r="K9" s="48"/>
      <c r="L9" s="48"/>
      <c r="M9" s="39" t="s">
        <v>26</v>
      </c>
      <c r="N9" s="48"/>
      <c r="O9" s="157" t="str">
        <f>'Rekapitulace stavby'!AN8</f>
        <v>17. 5. 2018</v>
      </c>
      <c r="P9" s="91"/>
      <c r="Q9" s="48"/>
      <c r="R9" s="49"/>
    </row>
    <row r="10" s="1" customFormat="1" ht="10.8" customHeight="1">
      <c r="B10" s="47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9"/>
    </row>
    <row r="11" s="1" customFormat="1" ht="14.4" customHeight="1">
      <c r="B11" s="47"/>
      <c r="C11" s="48"/>
      <c r="D11" s="39" t="s">
        <v>28</v>
      </c>
      <c r="E11" s="48"/>
      <c r="F11" s="48"/>
      <c r="G11" s="48"/>
      <c r="H11" s="48"/>
      <c r="I11" s="48"/>
      <c r="J11" s="48"/>
      <c r="K11" s="48"/>
      <c r="L11" s="48"/>
      <c r="M11" s="39" t="s">
        <v>29</v>
      </c>
      <c r="N11" s="48"/>
      <c r="O11" s="34" t="s">
        <v>22</v>
      </c>
      <c r="P11" s="34"/>
      <c r="Q11" s="48"/>
      <c r="R11" s="49"/>
    </row>
    <row r="12" s="1" customFormat="1" ht="18" customHeight="1">
      <c r="B12" s="47"/>
      <c r="C12" s="48"/>
      <c r="D12" s="48"/>
      <c r="E12" s="34" t="s">
        <v>30</v>
      </c>
      <c r="F12" s="48"/>
      <c r="G12" s="48"/>
      <c r="H12" s="48"/>
      <c r="I12" s="48"/>
      <c r="J12" s="48"/>
      <c r="K12" s="48"/>
      <c r="L12" s="48"/>
      <c r="M12" s="39" t="s">
        <v>31</v>
      </c>
      <c r="N12" s="48"/>
      <c r="O12" s="34" t="s">
        <v>22</v>
      </c>
      <c r="P12" s="34"/>
      <c r="Q12" s="48"/>
      <c r="R12" s="49"/>
    </row>
    <row r="13" s="1" customFormat="1" ht="6.96" customHeight="1">
      <c r="B13" s="47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9"/>
    </row>
    <row r="14" s="1" customFormat="1" ht="14.4" customHeight="1">
      <c r="B14" s="47"/>
      <c r="C14" s="48"/>
      <c r="D14" s="39" t="s">
        <v>32</v>
      </c>
      <c r="E14" s="48"/>
      <c r="F14" s="48"/>
      <c r="G14" s="48"/>
      <c r="H14" s="48"/>
      <c r="I14" s="48"/>
      <c r="J14" s="48"/>
      <c r="K14" s="48"/>
      <c r="L14" s="48"/>
      <c r="M14" s="39" t="s">
        <v>29</v>
      </c>
      <c r="N14" s="48"/>
      <c r="O14" s="40" t="str">
        <f>IF('Rekapitulace stavby'!AN13="","",'Rekapitulace stavby'!AN13)</f>
        <v>Vyplň údaj</v>
      </c>
      <c r="P14" s="34"/>
      <c r="Q14" s="48"/>
      <c r="R14" s="49"/>
    </row>
    <row r="15" s="1" customFormat="1" ht="18" customHeight="1">
      <c r="B15" s="47"/>
      <c r="C15" s="48"/>
      <c r="D15" s="48"/>
      <c r="E15" s="40" t="str">
        <f>IF('Rekapitulace stavby'!E14="","",'Rekapitulace stavby'!E14)</f>
        <v>Vyplň údaj</v>
      </c>
      <c r="F15" s="158"/>
      <c r="G15" s="158"/>
      <c r="H15" s="158"/>
      <c r="I15" s="158"/>
      <c r="J15" s="158"/>
      <c r="K15" s="158"/>
      <c r="L15" s="158"/>
      <c r="M15" s="39" t="s">
        <v>31</v>
      </c>
      <c r="N15" s="48"/>
      <c r="O15" s="40" t="str">
        <f>IF('Rekapitulace stavby'!AN14="","",'Rekapitulace stavby'!AN14)</f>
        <v>Vyplň údaj</v>
      </c>
      <c r="P15" s="34"/>
      <c r="Q15" s="48"/>
      <c r="R15" s="49"/>
    </row>
    <row r="16" s="1" customFormat="1" ht="6.96" customHeight="1">
      <c r="B16" s="47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9"/>
    </row>
    <row r="17" s="1" customFormat="1" ht="14.4" customHeight="1">
      <c r="B17" s="47"/>
      <c r="C17" s="48"/>
      <c r="D17" s="39" t="s">
        <v>34</v>
      </c>
      <c r="E17" s="48"/>
      <c r="F17" s="48"/>
      <c r="G17" s="48"/>
      <c r="H17" s="48"/>
      <c r="I17" s="48"/>
      <c r="J17" s="48"/>
      <c r="K17" s="48"/>
      <c r="L17" s="48"/>
      <c r="M17" s="39" t="s">
        <v>29</v>
      </c>
      <c r="N17" s="48"/>
      <c r="O17" s="34" t="s">
        <v>35</v>
      </c>
      <c r="P17" s="34"/>
      <c r="Q17" s="48"/>
      <c r="R17" s="49"/>
    </row>
    <row r="18" s="1" customFormat="1" ht="18" customHeight="1">
      <c r="B18" s="47"/>
      <c r="C18" s="48"/>
      <c r="D18" s="48"/>
      <c r="E18" s="34" t="s">
        <v>36</v>
      </c>
      <c r="F18" s="48"/>
      <c r="G18" s="48"/>
      <c r="H18" s="48"/>
      <c r="I18" s="48"/>
      <c r="J18" s="48"/>
      <c r="K18" s="48"/>
      <c r="L18" s="48"/>
      <c r="M18" s="39" t="s">
        <v>31</v>
      </c>
      <c r="N18" s="48"/>
      <c r="O18" s="34" t="s">
        <v>22</v>
      </c>
      <c r="P18" s="34"/>
      <c r="Q18" s="48"/>
      <c r="R18" s="49"/>
    </row>
    <row r="19" s="1" customFormat="1" ht="6.96" customHeight="1">
      <c r="B19" s="47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9"/>
    </row>
    <row r="20" s="1" customFormat="1" ht="14.4" customHeight="1">
      <c r="B20" s="47"/>
      <c r="C20" s="48"/>
      <c r="D20" s="39" t="s">
        <v>39</v>
      </c>
      <c r="E20" s="48"/>
      <c r="F20" s="48"/>
      <c r="G20" s="48"/>
      <c r="H20" s="48"/>
      <c r="I20" s="48"/>
      <c r="J20" s="48"/>
      <c r="K20" s="48"/>
      <c r="L20" s="48"/>
      <c r="M20" s="39" t="s">
        <v>29</v>
      </c>
      <c r="N20" s="48"/>
      <c r="O20" s="34" t="str">
        <f>IF('Rekapitulace stavby'!AN19="","",'Rekapitulace stavby'!AN19)</f>
        <v/>
      </c>
      <c r="P20" s="34"/>
      <c r="Q20" s="48"/>
      <c r="R20" s="49"/>
    </row>
    <row r="21" s="1" customFormat="1" ht="18" customHeight="1">
      <c r="B21" s="47"/>
      <c r="C21" s="48"/>
      <c r="D21" s="48"/>
      <c r="E21" s="34" t="str">
        <f>IF('Rekapitulace stavby'!E20="","",'Rekapitulace stavby'!E20)</f>
        <v xml:space="preserve"> </v>
      </c>
      <c r="F21" s="48"/>
      <c r="G21" s="48"/>
      <c r="H21" s="48"/>
      <c r="I21" s="48"/>
      <c r="J21" s="48"/>
      <c r="K21" s="48"/>
      <c r="L21" s="48"/>
      <c r="M21" s="39" t="s">
        <v>31</v>
      </c>
      <c r="N21" s="48"/>
      <c r="O21" s="34" t="str">
        <f>IF('Rekapitulace stavby'!AN20="","",'Rekapitulace stavby'!AN20)</f>
        <v/>
      </c>
      <c r="P21" s="34"/>
      <c r="Q21" s="48"/>
      <c r="R21" s="49"/>
    </row>
    <row r="22" s="1" customFormat="1" ht="6.96" customHeight="1">
      <c r="B22" s="47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9"/>
    </row>
    <row r="23" s="1" customFormat="1" ht="14.4" customHeight="1">
      <c r="B23" s="47"/>
      <c r="C23" s="48"/>
      <c r="D23" s="39" t="s">
        <v>40</v>
      </c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9"/>
    </row>
    <row r="24" s="1" customFormat="1" ht="16.5" customHeight="1">
      <c r="B24" s="47"/>
      <c r="C24" s="48"/>
      <c r="D24" s="48"/>
      <c r="E24" s="43" t="s">
        <v>22</v>
      </c>
      <c r="F24" s="43"/>
      <c r="G24" s="43"/>
      <c r="H24" s="43"/>
      <c r="I24" s="43"/>
      <c r="J24" s="43"/>
      <c r="K24" s="43"/>
      <c r="L24" s="43"/>
      <c r="M24" s="48"/>
      <c r="N24" s="48"/>
      <c r="O24" s="48"/>
      <c r="P24" s="48"/>
      <c r="Q24" s="48"/>
      <c r="R24" s="49"/>
    </row>
    <row r="25" s="1" customFormat="1" ht="6.96" customHeight="1">
      <c r="B25" s="47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9"/>
    </row>
    <row r="26" s="1" customFormat="1" ht="6.96" customHeight="1">
      <c r="B26" s="47"/>
      <c r="C26" s="4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48"/>
      <c r="R26" s="49"/>
    </row>
    <row r="27" s="1" customFormat="1" ht="14.4" customHeight="1">
      <c r="B27" s="47"/>
      <c r="C27" s="48"/>
      <c r="D27" s="159" t="s">
        <v>122</v>
      </c>
      <c r="E27" s="48"/>
      <c r="F27" s="48"/>
      <c r="G27" s="48"/>
      <c r="H27" s="48"/>
      <c r="I27" s="48"/>
      <c r="J27" s="48"/>
      <c r="K27" s="48"/>
      <c r="L27" s="48"/>
      <c r="M27" s="46">
        <f>N88</f>
        <v>0</v>
      </c>
      <c r="N27" s="46"/>
      <c r="O27" s="46"/>
      <c r="P27" s="46"/>
      <c r="Q27" s="48"/>
      <c r="R27" s="49"/>
    </row>
    <row r="28" s="1" customFormat="1" ht="14.4" customHeight="1">
      <c r="B28" s="47"/>
      <c r="C28" s="48"/>
      <c r="D28" s="45" t="s">
        <v>107</v>
      </c>
      <c r="E28" s="48"/>
      <c r="F28" s="48"/>
      <c r="G28" s="48"/>
      <c r="H28" s="48"/>
      <c r="I28" s="48"/>
      <c r="J28" s="48"/>
      <c r="K28" s="48"/>
      <c r="L28" s="48"/>
      <c r="M28" s="46">
        <f>N94</f>
        <v>0</v>
      </c>
      <c r="N28" s="46"/>
      <c r="O28" s="46"/>
      <c r="P28" s="46"/>
      <c r="Q28" s="48"/>
      <c r="R28" s="49"/>
    </row>
    <row r="29" s="1" customFormat="1" ht="6.96" customHeight="1">
      <c r="B29" s="47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9"/>
    </row>
    <row r="30" s="1" customFormat="1" ht="25.44" customHeight="1">
      <c r="B30" s="47"/>
      <c r="C30" s="48"/>
      <c r="D30" s="160" t="s">
        <v>43</v>
      </c>
      <c r="E30" s="48"/>
      <c r="F30" s="48"/>
      <c r="G30" s="48"/>
      <c r="H30" s="48"/>
      <c r="I30" s="48"/>
      <c r="J30" s="48"/>
      <c r="K30" s="48"/>
      <c r="L30" s="48"/>
      <c r="M30" s="161">
        <f>ROUND(M27+M28,0)</f>
        <v>0</v>
      </c>
      <c r="N30" s="48"/>
      <c r="O30" s="48"/>
      <c r="P30" s="48"/>
      <c r="Q30" s="48"/>
      <c r="R30" s="49"/>
    </row>
    <row r="31" s="1" customFormat="1" ht="6.96" customHeight="1">
      <c r="B31" s="47"/>
      <c r="C31" s="4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48"/>
      <c r="R31" s="49"/>
    </row>
    <row r="32" s="1" customFormat="1" ht="14.4" customHeight="1">
      <c r="B32" s="47"/>
      <c r="C32" s="48"/>
      <c r="D32" s="55" t="s">
        <v>44</v>
      </c>
      <c r="E32" s="55" t="s">
        <v>45</v>
      </c>
      <c r="F32" s="56">
        <v>0.20999999999999999</v>
      </c>
      <c r="G32" s="162" t="s">
        <v>46</v>
      </c>
      <c r="H32" s="163">
        <f>(SUM(BE94:BE101)+SUM(BE119:BE138))</f>
        <v>0</v>
      </c>
      <c r="I32" s="48"/>
      <c r="J32" s="48"/>
      <c r="K32" s="48"/>
      <c r="L32" s="48"/>
      <c r="M32" s="163">
        <f>ROUND((SUM(BE94:BE101)+SUM(BE119:BE138)), 0)*F32</f>
        <v>0</v>
      </c>
      <c r="N32" s="48"/>
      <c r="O32" s="48"/>
      <c r="P32" s="48"/>
      <c r="Q32" s="48"/>
      <c r="R32" s="49"/>
    </row>
    <row r="33" s="1" customFormat="1" ht="14.4" customHeight="1">
      <c r="B33" s="47"/>
      <c r="C33" s="48"/>
      <c r="D33" s="48"/>
      <c r="E33" s="55" t="s">
        <v>47</v>
      </c>
      <c r="F33" s="56">
        <v>0.14999999999999999</v>
      </c>
      <c r="G33" s="162" t="s">
        <v>46</v>
      </c>
      <c r="H33" s="163">
        <f>(SUM(BF94:BF101)+SUM(BF119:BF138))</f>
        <v>0</v>
      </c>
      <c r="I33" s="48"/>
      <c r="J33" s="48"/>
      <c r="K33" s="48"/>
      <c r="L33" s="48"/>
      <c r="M33" s="163">
        <f>ROUND((SUM(BF94:BF101)+SUM(BF119:BF138)), 0)*F33</f>
        <v>0</v>
      </c>
      <c r="N33" s="48"/>
      <c r="O33" s="48"/>
      <c r="P33" s="48"/>
      <c r="Q33" s="48"/>
      <c r="R33" s="49"/>
    </row>
    <row r="34" hidden="1" s="1" customFormat="1" ht="14.4" customHeight="1">
      <c r="B34" s="47"/>
      <c r="C34" s="48"/>
      <c r="D34" s="48"/>
      <c r="E34" s="55" t="s">
        <v>48</v>
      </c>
      <c r="F34" s="56">
        <v>0.20999999999999999</v>
      </c>
      <c r="G34" s="162" t="s">
        <v>46</v>
      </c>
      <c r="H34" s="163">
        <f>(SUM(BG94:BG101)+SUM(BG119:BG138))</f>
        <v>0</v>
      </c>
      <c r="I34" s="48"/>
      <c r="J34" s="48"/>
      <c r="K34" s="48"/>
      <c r="L34" s="48"/>
      <c r="M34" s="163">
        <v>0</v>
      </c>
      <c r="N34" s="48"/>
      <c r="O34" s="48"/>
      <c r="P34" s="48"/>
      <c r="Q34" s="48"/>
      <c r="R34" s="49"/>
    </row>
    <row r="35" hidden="1" s="1" customFormat="1" ht="14.4" customHeight="1">
      <c r="B35" s="47"/>
      <c r="C35" s="48"/>
      <c r="D35" s="48"/>
      <c r="E35" s="55" t="s">
        <v>49</v>
      </c>
      <c r="F35" s="56">
        <v>0.14999999999999999</v>
      </c>
      <c r="G35" s="162" t="s">
        <v>46</v>
      </c>
      <c r="H35" s="163">
        <f>(SUM(BH94:BH101)+SUM(BH119:BH138))</f>
        <v>0</v>
      </c>
      <c r="I35" s="48"/>
      <c r="J35" s="48"/>
      <c r="K35" s="48"/>
      <c r="L35" s="48"/>
      <c r="M35" s="163">
        <v>0</v>
      </c>
      <c r="N35" s="48"/>
      <c r="O35" s="48"/>
      <c r="P35" s="48"/>
      <c r="Q35" s="48"/>
      <c r="R35" s="49"/>
    </row>
    <row r="36" hidden="1" s="1" customFormat="1" ht="14.4" customHeight="1">
      <c r="B36" s="47"/>
      <c r="C36" s="48"/>
      <c r="D36" s="48"/>
      <c r="E36" s="55" t="s">
        <v>50</v>
      </c>
      <c r="F36" s="56">
        <v>0</v>
      </c>
      <c r="G36" s="162" t="s">
        <v>46</v>
      </c>
      <c r="H36" s="163">
        <f>(SUM(BI94:BI101)+SUM(BI119:BI138))</f>
        <v>0</v>
      </c>
      <c r="I36" s="48"/>
      <c r="J36" s="48"/>
      <c r="K36" s="48"/>
      <c r="L36" s="48"/>
      <c r="M36" s="163">
        <v>0</v>
      </c>
      <c r="N36" s="48"/>
      <c r="O36" s="48"/>
      <c r="P36" s="48"/>
      <c r="Q36" s="48"/>
      <c r="R36" s="49"/>
    </row>
    <row r="37" s="1" customFormat="1" ht="6.96" customHeight="1">
      <c r="B37" s="47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9"/>
    </row>
    <row r="38" s="1" customFormat="1" ht="25.44" customHeight="1">
      <c r="B38" s="47"/>
      <c r="C38" s="152"/>
      <c r="D38" s="164" t="s">
        <v>51</v>
      </c>
      <c r="E38" s="104"/>
      <c r="F38" s="104"/>
      <c r="G38" s="165" t="s">
        <v>52</v>
      </c>
      <c r="H38" s="166" t="s">
        <v>53</v>
      </c>
      <c r="I38" s="104"/>
      <c r="J38" s="104"/>
      <c r="K38" s="104"/>
      <c r="L38" s="167">
        <f>SUM(M30:M36)</f>
        <v>0</v>
      </c>
      <c r="M38" s="167"/>
      <c r="N38" s="167"/>
      <c r="O38" s="167"/>
      <c r="P38" s="168"/>
      <c r="Q38" s="152"/>
      <c r="R38" s="49"/>
    </row>
    <row r="39" s="1" customFormat="1" ht="14.4" customHeight="1">
      <c r="B39" s="47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9"/>
    </row>
    <row r="40" s="1" customFormat="1" ht="14.4" customHeight="1">
      <c r="B40" s="47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9"/>
    </row>
    <row r="41">
      <c r="B41" s="27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0"/>
    </row>
    <row r="42">
      <c r="B42" s="27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0"/>
    </row>
    <row r="43">
      <c r="B43" s="27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0"/>
    </row>
    <row r="44">
      <c r="B44" s="27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0"/>
    </row>
    <row r="45">
      <c r="B45" s="27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0"/>
    </row>
    <row r="46">
      <c r="B46" s="27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0"/>
    </row>
    <row r="47">
      <c r="B47" s="27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0"/>
    </row>
    <row r="48">
      <c r="B48" s="27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0"/>
    </row>
    <row r="49">
      <c r="B49" s="27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0"/>
    </row>
    <row r="50" s="1" customFormat="1">
      <c r="B50" s="47"/>
      <c r="C50" s="48"/>
      <c r="D50" s="67" t="s">
        <v>54</v>
      </c>
      <c r="E50" s="68"/>
      <c r="F50" s="68"/>
      <c r="G50" s="68"/>
      <c r="H50" s="69"/>
      <c r="I50" s="48"/>
      <c r="J50" s="67" t="s">
        <v>55</v>
      </c>
      <c r="K50" s="68"/>
      <c r="L50" s="68"/>
      <c r="M50" s="68"/>
      <c r="N50" s="68"/>
      <c r="O50" s="68"/>
      <c r="P50" s="69"/>
      <c r="Q50" s="48"/>
      <c r="R50" s="49"/>
    </row>
    <row r="51">
      <c r="B51" s="27"/>
      <c r="C51" s="32"/>
      <c r="D51" s="70"/>
      <c r="E51" s="32"/>
      <c r="F51" s="32"/>
      <c r="G51" s="32"/>
      <c r="H51" s="71"/>
      <c r="I51" s="32"/>
      <c r="J51" s="70"/>
      <c r="K51" s="32"/>
      <c r="L51" s="32"/>
      <c r="M51" s="32"/>
      <c r="N51" s="32"/>
      <c r="O51" s="32"/>
      <c r="P51" s="71"/>
      <c r="Q51" s="32"/>
      <c r="R51" s="30"/>
    </row>
    <row r="52">
      <c r="B52" s="27"/>
      <c r="C52" s="32"/>
      <c r="D52" s="70"/>
      <c r="E52" s="32"/>
      <c r="F52" s="32"/>
      <c r="G52" s="32"/>
      <c r="H52" s="71"/>
      <c r="I52" s="32"/>
      <c r="J52" s="70"/>
      <c r="K52" s="32"/>
      <c r="L52" s="32"/>
      <c r="M52" s="32"/>
      <c r="N52" s="32"/>
      <c r="O52" s="32"/>
      <c r="P52" s="71"/>
      <c r="Q52" s="32"/>
      <c r="R52" s="30"/>
    </row>
    <row r="53">
      <c r="B53" s="27"/>
      <c r="C53" s="32"/>
      <c r="D53" s="70"/>
      <c r="E53" s="32"/>
      <c r="F53" s="32"/>
      <c r="G53" s="32"/>
      <c r="H53" s="71"/>
      <c r="I53" s="32"/>
      <c r="J53" s="70"/>
      <c r="K53" s="32"/>
      <c r="L53" s="32"/>
      <c r="M53" s="32"/>
      <c r="N53" s="32"/>
      <c r="O53" s="32"/>
      <c r="P53" s="71"/>
      <c r="Q53" s="32"/>
      <c r="R53" s="30"/>
    </row>
    <row r="54">
      <c r="B54" s="27"/>
      <c r="C54" s="32"/>
      <c r="D54" s="70"/>
      <c r="E54" s="32"/>
      <c r="F54" s="32"/>
      <c r="G54" s="32"/>
      <c r="H54" s="71"/>
      <c r="I54" s="32"/>
      <c r="J54" s="70"/>
      <c r="K54" s="32"/>
      <c r="L54" s="32"/>
      <c r="M54" s="32"/>
      <c r="N54" s="32"/>
      <c r="O54" s="32"/>
      <c r="P54" s="71"/>
      <c r="Q54" s="32"/>
      <c r="R54" s="30"/>
    </row>
    <row r="55">
      <c r="B55" s="27"/>
      <c r="C55" s="32"/>
      <c r="D55" s="70"/>
      <c r="E55" s="32"/>
      <c r="F55" s="32"/>
      <c r="G55" s="32"/>
      <c r="H55" s="71"/>
      <c r="I55" s="32"/>
      <c r="J55" s="70"/>
      <c r="K55" s="32"/>
      <c r="L55" s="32"/>
      <c r="M55" s="32"/>
      <c r="N55" s="32"/>
      <c r="O55" s="32"/>
      <c r="P55" s="71"/>
      <c r="Q55" s="32"/>
      <c r="R55" s="30"/>
    </row>
    <row r="56">
      <c r="B56" s="27"/>
      <c r="C56" s="32"/>
      <c r="D56" s="70"/>
      <c r="E56" s="32"/>
      <c r="F56" s="32"/>
      <c r="G56" s="32"/>
      <c r="H56" s="71"/>
      <c r="I56" s="32"/>
      <c r="J56" s="70"/>
      <c r="K56" s="32"/>
      <c r="L56" s="32"/>
      <c r="M56" s="32"/>
      <c r="N56" s="32"/>
      <c r="O56" s="32"/>
      <c r="P56" s="71"/>
      <c r="Q56" s="32"/>
      <c r="R56" s="30"/>
    </row>
    <row r="57">
      <c r="B57" s="27"/>
      <c r="C57" s="32"/>
      <c r="D57" s="70"/>
      <c r="E57" s="32"/>
      <c r="F57" s="32"/>
      <c r="G57" s="32"/>
      <c r="H57" s="71"/>
      <c r="I57" s="32"/>
      <c r="J57" s="70"/>
      <c r="K57" s="32"/>
      <c r="L57" s="32"/>
      <c r="M57" s="32"/>
      <c r="N57" s="32"/>
      <c r="O57" s="32"/>
      <c r="P57" s="71"/>
      <c r="Q57" s="32"/>
      <c r="R57" s="30"/>
    </row>
    <row r="58">
      <c r="B58" s="27"/>
      <c r="C58" s="32"/>
      <c r="D58" s="70"/>
      <c r="E58" s="32"/>
      <c r="F58" s="32"/>
      <c r="G58" s="32"/>
      <c r="H58" s="71"/>
      <c r="I58" s="32"/>
      <c r="J58" s="70"/>
      <c r="K58" s="32"/>
      <c r="L58" s="32"/>
      <c r="M58" s="32"/>
      <c r="N58" s="32"/>
      <c r="O58" s="32"/>
      <c r="P58" s="71"/>
      <c r="Q58" s="32"/>
      <c r="R58" s="30"/>
    </row>
    <row r="59" s="1" customFormat="1">
      <c r="B59" s="47"/>
      <c r="C59" s="48"/>
      <c r="D59" s="72" t="s">
        <v>56</v>
      </c>
      <c r="E59" s="73"/>
      <c r="F59" s="73"/>
      <c r="G59" s="74" t="s">
        <v>57</v>
      </c>
      <c r="H59" s="75"/>
      <c r="I59" s="48"/>
      <c r="J59" s="72" t="s">
        <v>56</v>
      </c>
      <c r="K59" s="73"/>
      <c r="L59" s="73"/>
      <c r="M59" s="73"/>
      <c r="N59" s="74" t="s">
        <v>57</v>
      </c>
      <c r="O59" s="73"/>
      <c r="P59" s="75"/>
      <c r="Q59" s="48"/>
      <c r="R59" s="49"/>
    </row>
    <row r="60">
      <c r="B60" s="27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0"/>
    </row>
    <row r="61" s="1" customFormat="1">
      <c r="B61" s="47"/>
      <c r="C61" s="48"/>
      <c r="D61" s="67" t="s">
        <v>58</v>
      </c>
      <c r="E61" s="68"/>
      <c r="F61" s="68"/>
      <c r="G61" s="68"/>
      <c r="H61" s="69"/>
      <c r="I61" s="48"/>
      <c r="J61" s="67" t="s">
        <v>59</v>
      </c>
      <c r="K61" s="68"/>
      <c r="L61" s="68"/>
      <c r="M61" s="68"/>
      <c r="N61" s="68"/>
      <c r="O61" s="68"/>
      <c r="P61" s="69"/>
      <c r="Q61" s="48"/>
      <c r="R61" s="49"/>
    </row>
    <row r="62">
      <c r="B62" s="27"/>
      <c r="C62" s="32"/>
      <c r="D62" s="70"/>
      <c r="E62" s="32"/>
      <c r="F62" s="32"/>
      <c r="G62" s="32"/>
      <c r="H62" s="71"/>
      <c r="I62" s="32"/>
      <c r="J62" s="70"/>
      <c r="K62" s="32"/>
      <c r="L62" s="32"/>
      <c r="M62" s="32"/>
      <c r="N62" s="32"/>
      <c r="O62" s="32"/>
      <c r="P62" s="71"/>
      <c r="Q62" s="32"/>
      <c r="R62" s="30"/>
    </row>
    <row r="63">
      <c r="B63" s="27"/>
      <c r="C63" s="32"/>
      <c r="D63" s="70"/>
      <c r="E63" s="32"/>
      <c r="F63" s="32"/>
      <c r="G63" s="32"/>
      <c r="H63" s="71"/>
      <c r="I63" s="32"/>
      <c r="J63" s="70"/>
      <c r="K63" s="32"/>
      <c r="L63" s="32"/>
      <c r="M63" s="32"/>
      <c r="N63" s="32"/>
      <c r="O63" s="32"/>
      <c r="P63" s="71"/>
      <c r="Q63" s="32"/>
      <c r="R63" s="30"/>
    </row>
    <row r="64">
      <c r="B64" s="27"/>
      <c r="C64" s="32"/>
      <c r="D64" s="70"/>
      <c r="E64" s="32"/>
      <c r="F64" s="32"/>
      <c r="G64" s="32"/>
      <c r="H64" s="71"/>
      <c r="I64" s="32"/>
      <c r="J64" s="70"/>
      <c r="K64" s="32"/>
      <c r="L64" s="32"/>
      <c r="M64" s="32"/>
      <c r="N64" s="32"/>
      <c r="O64" s="32"/>
      <c r="P64" s="71"/>
      <c r="Q64" s="32"/>
      <c r="R64" s="30"/>
    </row>
    <row r="65">
      <c r="B65" s="27"/>
      <c r="C65" s="32"/>
      <c r="D65" s="70"/>
      <c r="E65" s="32"/>
      <c r="F65" s="32"/>
      <c r="G65" s="32"/>
      <c r="H65" s="71"/>
      <c r="I65" s="32"/>
      <c r="J65" s="70"/>
      <c r="K65" s="32"/>
      <c r="L65" s="32"/>
      <c r="M65" s="32"/>
      <c r="N65" s="32"/>
      <c r="O65" s="32"/>
      <c r="P65" s="71"/>
      <c r="Q65" s="32"/>
      <c r="R65" s="30"/>
    </row>
    <row r="66">
      <c r="B66" s="27"/>
      <c r="C66" s="32"/>
      <c r="D66" s="70"/>
      <c r="E66" s="32"/>
      <c r="F66" s="32"/>
      <c r="G66" s="32"/>
      <c r="H66" s="71"/>
      <c r="I66" s="32"/>
      <c r="J66" s="70"/>
      <c r="K66" s="32"/>
      <c r="L66" s="32"/>
      <c r="M66" s="32"/>
      <c r="N66" s="32"/>
      <c r="O66" s="32"/>
      <c r="P66" s="71"/>
      <c r="Q66" s="32"/>
      <c r="R66" s="30"/>
    </row>
    <row r="67">
      <c r="B67" s="27"/>
      <c r="C67" s="32"/>
      <c r="D67" s="70"/>
      <c r="E67" s="32"/>
      <c r="F67" s="32"/>
      <c r="G67" s="32"/>
      <c r="H67" s="71"/>
      <c r="I67" s="32"/>
      <c r="J67" s="70"/>
      <c r="K67" s="32"/>
      <c r="L67" s="32"/>
      <c r="M67" s="32"/>
      <c r="N67" s="32"/>
      <c r="O67" s="32"/>
      <c r="P67" s="71"/>
      <c r="Q67" s="32"/>
      <c r="R67" s="30"/>
    </row>
    <row r="68">
      <c r="B68" s="27"/>
      <c r="C68" s="32"/>
      <c r="D68" s="70"/>
      <c r="E68" s="32"/>
      <c r="F68" s="32"/>
      <c r="G68" s="32"/>
      <c r="H68" s="71"/>
      <c r="I68" s="32"/>
      <c r="J68" s="70"/>
      <c r="K68" s="32"/>
      <c r="L68" s="32"/>
      <c r="M68" s="32"/>
      <c r="N68" s="32"/>
      <c r="O68" s="32"/>
      <c r="P68" s="71"/>
      <c r="Q68" s="32"/>
      <c r="R68" s="30"/>
    </row>
    <row r="69">
      <c r="B69" s="27"/>
      <c r="C69" s="32"/>
      <c r="D69" s="70"/>
      <c r="E69" s="32"/>
      <c r="F69" s="32"/>
      <c r="G69" s="32"/>
      <c r="H69" s="71"/>
      <c r="I69" s="32"/>
      <c r="J69" s="70"/>
      <c r="K69" s="32"/>
      <c r="L69" s="32"/>
      <c r="M69" s="32"/>
      <c r="N69" s="32"/>
      <c r="O69" s="32"/>
      <c r="P69" s="71"/>
      <c r="Q69" s="32"/>
      <c r="R69" s="30"/>
    </row>
    <row r="70" s="1" customFormat="1">
      <c r="B70" s="47"/>
      <c r="C70" s="48"/>
      <c r="D70" s="72" t="s">
        <v>56</v>
      </c>
      <c r="E70" s="73"/>
      <c r="F70" s="73"/>
      <c r="G70" s="74" t="s">
        <v>57</v>
      </c>
      <c r="H70" s="75"/>
      <c r="I70" s="48"/>
      <c r="J70" s="72" t="s">
        <v>56</v>
      </c>
      <c r="K70" s="73"/>
      <c r="L70" s="73"/>
      <c r="M70" s="73"/>
      <c r="N70" s="74" t="s">
        <v>57</v>
      </c>
      <c r="O70" s="73"/>
      <c r="P70" s="75"/>
      <c r="Q70" s="48"/>
      <c r="R70" s="49"/>
    </row>
    <row r="71" s="1" customFormat="1" ht="14.4" customHeight="1">
      <c r="B71" s="76"/>
      <c r="C71" s="77"/>
      <c r="D71" s="77"/>
      <c r="E71" s="77"/>
      <c r="F71" s="77"/>
      <c r="G71" s="77"/>
      <c r="H71" s="77"/>
      <c r="I71" s="77"/>
      <c r="J71" s="77"/>
      <c r="K71" s="77"/>
      <c r="L71" s="77"/>
      <c r="M71" s="77"/>
      <c r="N71" s="77"/>
      <c r="O71" s="77"/>
      <c r="P71" s="77"/>
      <c r="Q71" s="77"/>
      <c r="R71" s="78"/>
    </row>
    <row r="75" s="1" customFormat="1" ht="6.96" customHeight="1">
      <c r="B75" s="169"/>
      <c r="C75" s="170"/>
      <c r="D75" s="170"/>
      <c r="E75" s="170"/>
      <c r="F75" s="170"/>
      <c r="G75" s="170"/>
      <c r="H75" s="170"/>
      <c r="I75" s="170"/>
      <c r="J75" s="170"/>
      <c r="K75" s="170"/>
      <c r="L75" s="170"/>
      <c r="M75" s="170"/>
      <c r="N75" s="170"/>
      <c r="O75" s="170"/>
      <c r="P75" s="170"/>
      <c r="Q75" s="170"/>
      <c r="R75" s="171"/>
    </row>
    <row r="76" s="1" customFormat="1" ht="36.96" customHeight="1">
      <c r="B76" s="47"/>
      <c r="C76" s="28" t="s">
        <v>123</v>
      </c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49"/>
      <c r="T76" s="172"/>
      <c r="U76" s="172"/>
    </row>
    <row r="77" s="1" customFormat="1" ht="6.96" customHeight="1"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9"/>
      <c r="T77" s="172"/>
      <c r="U77" s="172"/>
    </row>
    <row r="78" s="1" customFormat="1" ht="30" customHeight="1">
      <c r="B78" s="47"/>
      <c r="C78" s="39" t="s">
        <v>19</v>
      </c>
      <c r="D78" s="48"/>
      <c r="E78" s="48"/>
      <c r="F78" s="156" t="str">
        <f>F6</f>
        <v>Rekonstrukce skladu cibule, k.ú. Bartošovice, p.č. 2348/1 a 2349/1</v>
      </c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48"/>
      <c r="R78" s="49"/>
      <c r="T78" s="172"/>
      <c r="U78" s="172"/>
    </row>
    <row r="79" s="1" customFormat="1" ht="36.96" customHeight="1">
      <c r="B79" s="47"/>
      <c r="C79" s="86" t="s">
        <v>120</v>
      </c>
      <c r="D79" s="48"/>
      <c r="E79" s="48"/>
      <c r="F79" s="88" t="str">
        <f>F7</f>
        <v>07 - Zpevněné plochy</v>
      </c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9"/>
      <c r="T79" s="172"/>
      <c r="U79" s="172"/>
    </row>
    <row r="80" s="1" customFormat="1" ht="6.96" customHeight="1">
      <c r="B80" s="47"/>
      <c r="C80" s="48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9"/>
      <c r="T80" s="172"/>
      <c r="U80" s="172"/>
    </row>
    <row r="81" s="1" customFormat="1" ht="18" customHeight="1">
      <c r="B81" s="47"/>
      <c r="C81" s="39" t="s">
        <v>24</v>
      </c>
      <c r="D81" s="48"/>
      <c r="E81" s="48"/>
      <c r="F81" s="34" t="str">
        <f>F9</f>
        <v xml:space="preserve"> </v>
      </c>
      <c r="G81" s="48"/>
      <c r="H81" s="48"/>
      <c r="I81" s="48"/>
      <c r="J81" s="48"/>
      <c r="K81" s="39" t="s">
        <v>26</v>
      </c>
      <c r="L81" s="48"/>
      <c r="M81" s="91" t="str">
        <f>IF(O9="","",O9)</f>
        <v>17. 5. 2018</v>
      </c>
      <c r="N81" s="91"/>
      <c r="O81" s="91"/>
      <c r="P81" s="91"/>
      <c r="Q81" s="48"/>
      <c r="R81" s="49"/>
      <c r="T81" s="172"/>
      <c r="U81" s="172"/>
    </row>
    <row r="82" s="1" customFormat="1" ht="6.96" customHeight="1">
      <c r="B82" s="47"/>
      <c r="C82" s="48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9"/>
      <c r="T82" s="172"/>
      <c r="U82" s="172"/>
    </row>
    <row r="83" s="1" customFormat="1">
      <c r="B83" s="47"/>
      <c r="C83" s="39" t="s">
        <v>28</v>
      </c>
      <c r="D83" s="48"/>
      <c r="E83" s="48"/>
      <c r="F83" s="34" t="str">
        <f>E12</f>
        <v>Ing. Petr Klečka</v>
      </c>
      <c r="G83" s="48"/>
      <c r="H83" s="48"/>
      <c r="I83" s="48"/>
      <c r="J83" s="48"/>
      <c r="K83" s="39" t="s">
        <v>34</v>
      </c>
      <c r="L83" s="48"/>
      <c r="M83" s="34" t="str">
        <f>E18</f>
        <v>PROJECT WORK,s.r.o.</v>
      </c>
      <c r="N83" s="34"/>
      <c r="O83" s="34"/>
      <c r="P83" s="34"/>
      <c r="Q83" s="34"/>
      <c r="R83" s="49"/>
      <c r="T83" s="172"/>
      <c r="U83" s="172"/>
    </row>
    <row r="84" s="1" customFormat="1" ht="14.4" customHeight="1">
      <c r="B84" s="47"/>
      <c r="C84" s="39" t="s">
        <v>32</v>
      </c>
      <c r="D84" s="48"/>
      <c r="E84" s="48"/>
      <c r="F84" s="34" t="str">
        <f>IF(E15="","",E15)</f>
        <v>Vyplň údaj</v>
      </c>
      <c r="G84" s="48"/>
      <c r="H84" s="48"/>
      <c r="I84" s="48"/>
      <c r="J84" s="48"/>
      <c r="K84" s="39" t="s">
        <v>39</v>
      </c>
      <c r="L84" s="48"/>
      <c r="M84" s="34" t="str">
        <f>E21</f>
        <v xml:space="preserve"> </v>
      </c>
      <c r="N84" s="34"/>
      <c r="O84" s="34"/>
      <c r="P84" s="34"/>
      <c r="Q84" s="34"/>
      <c r="R84" s="49"/>
      <c r="T84" s="172"/>
      <c r="U84" s="172"/>
    </row>
    <row r="85" s="1" customFormat="1" ht="10.32" customHeight="1">
      <c r="B85" s="47"/>
      <c r="C85" s="48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9"/>
      <c r="T85" s="172"/>
      <c r="U85" s="172"/>
    </row>
    <row r="86" s="1" customFormat="1" ht="29.28" customHeight="1">
      <c r="B86" s="47"/>
      <c r="C86" s="173" t="s">
        <v>124</v>
      </c>
      <c r="D86" s="152"/>
      <c r="E86" s="152"/>
      <c r="F86" s="152"/>
      <c r="G86" s="152"/>
      <c r="H86" s="152"/>
      <c r="I86" s="152"/>
      <c r="J86" s="152"/>
      <c r="K86" s="152"/>
      <c r="L86" s="152"/>
      <c r="M86" s="152"/>
      <c r="N86" s="173" t="s">
        <v>125</v>
      </c>
      <c r="O86" s="152"/>
      <c r="P86" s="152"/>
      <c r="Q86" s="152"/>
      <c r="R86" s="49"/>
      <c r="T86" s="172"/>
      <c r="U86" s="172"/>
    </row>
    <row r="87" s="1" customFormat="1" ht="10.32" customHeight="1">
      <c r="B87" s="47"/>
      <c r="C87" s="48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9"/>
      <c r="T87" s="172"/>
      <c r="U87" s="172"/>
    </row>
    <row r="88" s="1" customFormat="1" ht="29.28" customHeight="1">
      <c r="B88" s="47"/>
      <c r="C88" s="174" t="s">
        <v>126</v>
      </c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114">
        <f>N119</f>
        <v>0</v>
      </c>
      <c r="O88" s="175"/>
      <c r="P88" s="175"/>
      <c r="Q88" s="175"/>
      <c r="R88" s="49"/>
      <c r="T88" s="172"/>
      <c r="U88" s="172"/>
      <c r="AU88" s="23" t="s">
        <v>127</v>
      </c>
    </row>
    <row r="89" s="6" customFormat="1" ht="24.96" customHeight="1">
      <c r="B89" s="176"/>
      <c r="C89" s="177"/>
      <c r="D89" s="178" t="s">
        <v>1078</v>
      </c>
      <c r="E89" s="177"/>
      <c r="F89" s="177"/>
      <c r="G89" s="177"/>
      <c r="H89" s="177"/>
      <c r="I89" s="177"/>
      <c r="J89" s="177"/>
      <c r="K89" s="177"/>
      <c r="L89" s="177"/>
      <c r="M89" s="177"/>
      <c r="N89" s="179">
        <f>N120</f>
        <v>0</v>
      </c>
      <c r="O89" s="177"/>
      <c r="P89" s="177"/>
      <c r="Q89" s="177"/>
      <c r="R89" s="180"/>
      <c r="T89" s="181"/>
      <c r="U89" s="181"/>
    </row>
    <row r="90" s="6" customFormat="1" ht="24.96" customHeight="1">
      <c r="B90" s="176"/>
      <c r="C90" s="177"/>
      <c r="D90" s="178" t="s">
        <v>1079</v>
      </c>
      <c r="E90" s="177"/>
      <c r="F90" s="177"/>
      <c r="G90" s="177"/>
      <c r="H90" s="177"/>
      <c r="I90" s="177"/>
      <c r="J90" s="177"/>
      <c r="K90" s="177"/>
      <c r="L90" s="177"/>
      <c r="M90" s="177"/>
      <c r="N90" s="179">
        <f>N125</f>
        <v>0</v>
      </c>
      <c r="O90" s="177"/>
      <c r="P90" s="177"/>
      <c r="Q90" s="177"/>
      <c r="R90" s="180"/>
      <c r="T90" s="181"/>
      <c r="U90" s="181"/>
    </row>
    <row r="91" s="6" customFormat="1" ht="24.96" customHeight="1">
      <c r="B91" s="176"/>
      <c r="C91" s="177"/>
      <c r="D91" s="178" t="s">
        <v>713</v>
      </c>
      <c r="E91" s="177"/>
      <c r="F91" s="177"/>
      <c r="G91" s="177"/>
      <c r="H91" s="177"/>
      <c r="I91" s="177"/>
      <c r="J91" s="177"/>
      <c r="K91" s="177"/>
      <c r="L91" s="177"/>
      <c r="M91" s="177"/>
      <c r="N91" s="179">
        <f>N132</f>
        <v>0</v>
      </c>
      <c r="O91" s="177"/>
      <c r="P91" s="177"/>
      <c r="Q91" s="177"/>
      <c r="R91" s="180"/>
      <c r="T91" s="181"/>
      <c r="U91" s="181"/>
    </row>
    <row r="92" s="6" customFormat="1" ht="24.96" customHeight="1">
      <c r="B92" s="176"/>
      <c r="C92" s="177"/>
      <c r="D92" s="178" t="s">
        <v>714</v>
      </c>
      <c r="E92" s="177"/>
      <c r="F92" s="177"/>
      <c r="G92" s="177"/>
      <c r="H92" s="177"/>
      <c r="I92" s="177"/>
      <c r="J92" s="177"/>
      <c r="K92" s="177"/>
      <c r="L92" s="177"/>
      <c r="M92" s="177"/>
      <c r="N92" s="179">
        <f>N137</f>
        <v>0</v>
      </c>
      <c r="O92" s="177"/>
      <c r="P92" s="177"/>
      <c r="Q92" s="177"/>
      <c r="R92" s="180"/>
      <c r="T92" s="181"/>
      <c r="U92" s="181"/>
    </row>
    <row r="93" s="1" customFormat="1" ht="21.84" customHeight="1">
      <c r="B93" s="47"/>
      <c r="C93" s="48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9"/>
      <c r="T93" s="172"/>
      <c r="U93" s="172"/>
    </row>
    <row r="94" s="1" customFormat="1" ht="29.28" customHeight="1">
      <c r="B94" s="47"/>
      <c r="C94" s="174" t="s">
        <v>146</v>
      </c>
      <c r="D94" s="48"/>
      <c r="E94" s="48"/>
      <c r="F94" s="48"/>
      <c r="G94" s="48"/>
      <c r="H94" s="48"/>
      <c r="I94" s="48"/>
      <c r="J94" s="48"/>
      <c r="K94" s="48"/>
      <c r="L94" s="48"/>
      <c r="M94" s="48"/>
      <c r="N94" s="175">
        <f>ROUND(N95+N96+N97+N98+N99+N100,0)</f>
        <v>0</v>
      </c>
      <c r="O94" s="186"/>
      <c r="P94" s="186"/>
      <c r="Q94" s="186"/>
      <c r="R94" s="49"/>
      <c r="T94" s="187"/>
      <c r="U94" s="188" t="s">
        <v>44</v>
      </c>
    </row>
    <row r="95" s="1" customFormat="1" ht="18" customHeight="1">
      <c r="B95" s="47"/>
      <c r="C95" s="48"/>
      <c r="D95" s="144" t="s">
        <v>147</v>
      </c>
      <c r="E95" s="137"/>
      <c r="F95" s="137"/>
      <c r="G95" s="137"/>
      <c r="H95" s="137"/>
      <c r="I95" s="48"/>
      <c r="J95" s="48"/>
      <c r="K95" s="48"/>
      <c r="L95" s="48"/>
      <c r="M95" s="48"/>
      <c r="N95" s="138">
        <f>ROUND(N88*T95,0)</f>
        <v>0</v>
      </c>
      <c r="O95" s="139"/>
      <c r="P95" s="139"/>
      <c r="Q95" s="139"/>
      <c r="R95" s="49"/>
      <c r="S95" s="189"/>
      <c r="T95" s="190"/>
      <c r="U95" s="191" t="s">
        <v>45</v>
      </c>
      <c r="V95" s="189"/>
      <c r="W95" s="189"/>
      <c r="X95" s="189"/>
      <c r="Y95" s="189"/>
      <c r="Z95" s="189"/>
      <c r="AA95" s="189"/>
      <c r="AB95" s="189"/>
      <c r="AC95" s="189"/>
      <c r="AD95" s="189"/>
      <c r="AE95" s="189"/>
      <c r="AF95" s="189"/>
      <c r="AG95" s="189"/>
      <c r="AH95" s="189"/>
      <c r="AI95" s="189"/>
      <c r="AJ95" s="189"/>
      <c r="AK95" s="189"/>
      <c r="AL95" s="189"/>
      <c r="AM95" s="189"/>
      <c r="AN95" s="189"/>
      <c r="AO95" s="189"/>
      <c r="AP95" s="189"/>
      <c r="AQ95" s="189"/>
      <c r="AR95" s="189"/>
      <c r="AS95" s="189"/>
      <c r="AT95" s="189"/>
      <c r="AU95" s="189"/>
      <c r="AV95" s="189"/>
      <c r="AW95" s="189"/>
      <c r="AX95" s="189"/>
      <c r="AY95" s="192" t="s">
        <v>148</v>
      </c>
      <c r="AZ95" s="189"/>
      <c r="BA95" s="189"/>
      <c r="BB95" s="189"/>
      <c r="BC95" s="189"/>
      <c r="BD95" s="189"/>
      <c r="BE95" s="193">
        <f>IF(U95="základní",N95,0)</f>
        <v>0</v>
      </c>
      <c r="BF95" s="193">
        <f>IF(U95="snížená",N95,0)</f>
        <v>0</v>
      </c>
      <c r="BG95" s="193">
        <f>IF(U95="zákl. přenesená",N95,0)</f>
        <v>0</v>
      </c>
      <c r="BH95" s="193">
        <f>IF(U95="sníž. přenesená",N95,0)</f>
        <v>0</v>
      </c>
      <c r="BI95" s="193">
        <f>IF(U95="nulová",N95,0)</f>
        <v>0</v>
      </c>
      <c r="BJ95" s="192" t="s">
        <v>38</v>
      </c>
      <c r="BK95" s="189"/>
      <c r="BL95" s="189"/>
      <c r="BM95" s="189"/>
    </row>
    <row r="96" s="1" customFormat="1" ht="18" customHeight="1">
      <c r="B96" s="47"/>
      <c r="C96" s="48"/>
      <c r="D96" s="144" t="s">
        <v>716</v>
      </c>
      <c r="E96" s="137"/>
      <c r="F96" s="137"/>
      <c r="G96" s="137"/>
      <c r="H96" s="137"/>
      <c r="I96" s="48"/>
      <c r="J96" s="48"/>
      <c r="K96" s="48"/>
      <c r="L96" s="48"/>
      <c r="M96" s="48"/>
      <c r="N96" s="138">
        <f>ROUND(N88*T96,0)</f>
        <v>0</v>
      </c>
      <c r="O96" s="139"/>
      <c r="P96" s="139"/>
      <c r="Q96" s="139"/>
      <c r="R96" s="49"/>
      <c r="S96" s="189"/>
      <c r="T96" s="190"/>
      <c r="U96" s="191" t="s">
        <v>45</v>
      </c>
      <c r="V96" s="189"/>
      <c r="W96" s="189"/>
      <c r="X96" s="189"/>
      <c r="Y96" s="189"/>
      <c r="Z96" s="189"/>
      <c r="AA96" s="189"/>
      <c r="AB96" s="189"/>
      <c r="AC96" s="189"/>
      <c r="AD96" s="189"/>
      <c r="AE96" s="189"/>
      <c r="AF96" s="189"/>
      <c r="AG96" s="189"/>
      <c r="AH96" s="189"/>
      <c r="AI96" s="189"/>
      <c r="AJ96" s="189"/>
      <c r="AK96" s="189"/>
      <c r="AL96" s="189"/>
      <c r="AM96" s="189"/>
      <c r="AN96" s="189"/>
      <c r="AO96" s="189"/>
      <c r="AP96" s="189"/>
      <c r="AQ96" s="189"/>
      <c r="AR96" s="189"/>
      <c r="AS96" s="189"/>
      <c r="AT96" s="189"/>
      <c r="AU96" s="189"/>
      <c r="AV96" s="189"/>
      <c r="AW96" s="189"/>
      <c r="AX96" s="189"/>
      <c r="AY96" s="192" t="s">
        <v>148</v>
      </c>
      <c r="AZ96" s="189"/>
      <c r="BA96" s="189"/>
      <c r="BB96" s="189"/>
      <c r="BC96" s="189"/>
      <c r="BD96" s="189"/>
      <c r="BE96" s="193">
        <f>IF(U96="základní",N96,0)</f>
        <v>0</v>
      </c>
      <c r="BF96" s="193">
        <f>IF(U96="snížená",N96,0)</f>
        <v>0</v>
      </c>
      <c r="BG96" s="193">
        <f>IF(U96="zákl. přenesená",N96,0)</f>
        <v>0</v>
      </c>
      <c r="BH96" s="193">
        <f>IF(U96="sníž. přenesená",N96,0)</f>
        <v>0</v>
      </c>
      <c r="BI96" s="193">
        <f>IF(U96="nulová",N96,0)</f>
        <v>0</v>
      </c>
      <c r="BJ96" s="192" t="s">
        <v>38</v>
      </c>
      <c r="BK96" s="189"/>
      <c r="BL96" s="189"/>
      <c r="BM96" s="189"/>
    </row>
    <row r="97" s="1" customFormat="1" ht="18" customHeight="1">
      <c r="B97" s="47"/>
      <c r="C97" s="48"/>
      <c r="D97" s="144" t="s">
        <v>150</v>
      </c>
      <c r="E97" s="137"/>
      <c r="F97" s="137"/>
      <c r="G97" s="137"/>
      <c r="H97" s="137"/>
      <c r="I97" s="48"/>
      <c r="J97" s="48"/>
      <c r="K97" s="48"/>
      <c r="L97" s="48"/>
      <c r="M97" s="48"/>
      <c r="N97" s="138">
        <f>ROUND(N88*T97,0)</f>
        <v>0</v>
      </c>
      <c r="O97" s="139"/>
      <c r="P97" s="139"/>
      <c r="Q97" s="139"/>
      <c r="R97" s="49"/>
      <c r="S97" s="189"/>
      <c r="T97" s="190"/>
      <c r="U97" s="191" t="s">
        <v>45</v>
      </c>
      <c r="V97" s="189"/>
      <c r="W97" s="189"/>
      <c r="X97" s="189"/>
      <c r="Y97" s="189"/>
      <c r="Z97" s="189"/>
      <c r="AA97" s="189"/>
      <c r="AB97" s="189"/>
      <c r="AC97" s="189"/>
      <c r="AD97" s="189"/>
      <c r="AE97" s="189"/>
      <c r="AF97" s="189"/>
      <c r="AG97" s="189"/>
      <c r="AH97" s="189"/>
      <c r="AI97" s="189"/>
      <c r="AJ97" s="189"/>
      <c r="AK97" s="189"/>
      <c r="AL97" s="189"/>
      <c r="AM97" s="189"/>
      <c r="AN97" s="189"/>
      <c r="AO97" s="189"/>
      <c r="AP97" s="189"/>
      <c r="AQ97" s="189"/>
      <c r="AR97" s="189"/>
      <c r="AS97" s="189"/>
      <c r="AT97" s="189"/>
      <c r="AU97" s="189"/>
      <c r="AV97" s="189"/>
      <c r="AW97" s="189"/>
      <c r="AX97" s="189"/>
      <c r="AY97" s="192" t="s">
        <v>148</v>
      </c>
      <c r="AZ97" s="189"/>
      <c r="BA97" s="189"/>
      <c r="BB97" s="189"/>
      <c r="BC97" s="189"/>
      <c r="BD97" s="189"/>
      <c r="BE97" s="193">
        <f>IF(U97="základní",N97,0)</f>
        <v>0</v>
      </c>
      <c r="BF97" s="193">
        <f>IF(U97="snížená",N97,0)</f>
        <v>0</v>
      </c>
      <c r="BG97" s="193">
        <f>IF(U97="zákl. přenesená",N97,0)</f>
        <v>0</v>
      </c>
      <c r="BH97" s="193">
        <f>IF(U97="sníž. přenesená",N97,0)</f>
        <v>0</v>
      </c>
      <c r="BI97" s="193">
        <f>IF(U97="nulová",N97,0)</f>
        <v>0</v>
      </c>
      <c r="BJ97" s="192" t="s">
        <v>38</v>
      </c>
      <c r="BK97" s="189"/>
      <c r="BL97" s="189"/>
      <c r="BM97" s="189"/>
    </row>
    <row r="98" s="1" customFormat="1" ht="18" customHeight="1">
      <c r="B98" s="47"/>
      <c r="C98" s="48"/>
      <c r="D98" s="144" t="s">
        <v>151</v>
      </c>
      <c r="E98" s="137"/>
      <c r="F98" s="137"/>
      <c r="G98" s="137"/>
      <c r="H98" s="137"/>
      <c r="I98" s="48"/>
      <c r="J98" s="48"/>
      <c r="K98" s="48"/>
      <c r="L98" s="48"/>
      <c r="M98" s="48"/>
      <c r="N98" s="138">
        <f>ROUND(N88*T98,0)</f>
        <v>0</v>
      </c>
      <c r="O98" s="139"/>
      <c r="P98" s="139"/>
      <c r="Q98" s="139"/>
      <c r="R98" s="49"/>
      <c r="S98" s="189"/>
      <c r="T98" s="190"/>
      <c r="U98" s="191" t="s">
        <v>45</v>
      </c>
      <c r="V98" s="189"/>
      <c r="W98" s="189"/>
      <c r="X98" s="189"/>
      <c r="Y98" s="189"/>
      <c r="Z98" s="189"/>
      <c r="AA98" s="189"/>
      <c r="AB98" s="189"/>
      <c r="AC98" s="189"/>
      <c r="AD98" s="189"/>
      <c r="AE98" s="189"/>
      <c r="AF98" s="189"/>
      <c r="AG98" s="189"/>
      <c r="AH98" s="189"/>
      <c r="AI98" s="189"/>
      <c r="AJ98" s="189"/>
      <c r="AK98" s="189"/>
      <c r="AL98" s="189"/>
      <c r="AM98" s="189"/>
      <c r="AN98" s="189"/>
      <c r="AO98" s="189"/>
      <c r="AP98" s="189"/>
      <c r="AQ98" s="189"/>
      <c r="AR98" s="189"/>
      <c r="AS98" s="189"/>
      <c r="AT98" s="189"/>
      <c r="AU98" s="189"/>
      <c r="AV98" s="189"/>
      <c r="AW98" s="189"/>
      <c r="AX98" s="189"/>
      <c r="AY98" s="192" t="s">
        <v>148</v>
      </c>
      <c r="AZ98" s="189"/>
      <c r="BA98" s="189"/>
      <c r="BB98" s="189"/>
      <c r="BC98" s="189"/>
      <c r="BD98" s="189"/>
      <c r="BE98" s="193">
        <f>IF(U98="základní",N98,0)</f>
        <v>0</v>
      </c>
      <c r="BF98" s="193">
        <f>IF(U98="snížená",N98,0)</f>
        <v>0</v>
      </c>
      <c r="BG98" s="193">
        <f>IF(U98="zákl. přenesená",N98,0)</f>
        <v>0</v>
      </c>
      <c r="BH98" s="193">
        <f>IF(U98="sníž. přenesená",N98,0)</f>
        <v>0</v>
      </c>
      <c r="BI98" s="193">
        <f>IF(U98="nulová",N98,0)</f>
        <v>0</v>
      </c>
      <c r="BJ98" s="192" t="s">
        <v>38</v>
      </c>
      <c r="BK98" s="189"/>
      <c r="BL98" s="189"/>
      <c r="BM98" s="189"/>
    </row>
    <row r="99" s="1" customFormat="1" ht="18" customHeight="1">
      <c r="B99" s="47"/>
      <c r="C99" s="48"/>
      <c r="D99" s="144" t="s">
        <v>717</v>
      </c>
      <c r="E99" s="137"/>
      <c r="F99" s="137"/>
      <c r="G99" s="137"/>
      <c r="H99" s="137"/>
      <c r="I99" s="48"/>
      <c r="J99" s="48"/>
      <c r="K99" s="48"/>
      <c r="L99" s="48"/>
      <c r="M99" s="48"/>
      <c r="N99" s="138">
        <f>ROUND(N88*T99,0)</f>
        <v>0</v>
      </c>
      <c r="O99" s="139"/>
      <c r="P99" s="139"/>
      <c r="Q99" s="139"/>
      <c r="R99" s="49"/>
      <c r="S99" s="189"/>
      <c r="T99" s="190"/>
      <c r="U99" s="191" t="s">
        <v>45</v>
      </c>
      <c r="V99" s="189"/>
      <c r="W99" s="189"/>
      <c r="X99" s="189"/>
      <c r="Y99" s="189"/>
      <c r="Z99" s="189"/>
      <c r="AA99" s="189"/>
      <c r="AB99" s="189"/>
      <c r="AC99" s="189"/>
      <c r="AD99" s="189"/>
      <c r="AE99" s="189"/>
      <c r="AF99" s="189"/>
      <c r="AG99" s="189"/>
      <c r="AH99" s="189"/>
      <c r="AI99" s="189"/>
      <c r="AJ99" s="189"/>
      <c r="AK99" s="189"/>
      <c r="AL99" s="189"/>
      <c r="AM99" s="189"/>
      <c r="AN99" s="189"/>
      <c r="AO99" s="189"/>
      <c r="AP99" s="189"/>
      <c r="AQ99" s="189"/>
      <c r="AR99" s="189"/>
      <c r="AS99" s="189"/>
      <c r="AT99" s="189"/>
      <c r="AU99" s="189"/>
      <c r="AV99" s="189"/>
      <c r="AW99" s="189"/>
      <c r="AX99" s="189"/>
      <c r="AY99" s="192" t="s">
        <v>148</v>
      </c>
      <c r="AZ99" s="189"/>
      <c r="BA99" s="189"/>
      <c r="BB99" s="189"/>
      <c r="BC99" s="189"/>
      <c r="BD99" s="189"/>
      <c r="BE99" s="193">
        <f>IF(U99="základní",N99,0)</f>
        <v>0</v>
      </c>
      <c r="BF99" s="193">
        <f>IF(U99="snížená",N99,0)</f>
        <v>0</v>
      </c>
      <c r="BG99" s="193">
        <f>IF(U99="zákl. přenesená",N99,0)</f>
        <v>0</v>
      </c>
      <c r="BH99" s="193">
        <f>IF(U99="sníž. přenesená",N99,0)</f>
        <v>0</v>
      </c>
      <c r="BI99" s="193">
        <f>IF(U99="nulová",N99,0)</f>
        <v>0</v>
      </c>
      <c r="BJ99" s="192" t="s">
        <v>38</v>
      </c>
      <c r="BK99" s="189"/>
      <c r="BL99" s="189"/>
      <c r="BM99" s="189"/>
    </row>
    <row r="100" s="1" customFormat="1" ht="18" customHeight="1">
      <c r="B100" s="47"/>
      <c r="C100" s="48"/>
      <c r="D100" s="137" t="s">
        <v>153</v>
      </c>
      <c r="E100" s="48"/>
      <c r="F100" s="48"/>
      <c r="G100" s="48"/>
      <c r="H100" s="48"/>
      <c r="I100" s="48"/>
      <c r="J100" s="48"/>
      <c r="K100" s="48"/>
      <c r="L100" s="48"/>
      <c r="M100" s="48"/>
      <c r="N100" s="138">
        <f>ROUND(N88*T100,0)</f>
        <v>0</v>
      </c>
      <c r="O100" s="139"/>
      <c r="P100" s="139"/>
      <c r="Q100" s="139"/>
      <c r="R100" s="49"/>
      <c r="S100" s="189"/>
      <c r="T100" s="194"/>
      <c r="U100" s="195" t="s">
        <v>45</v>
      </c>
      <c r="V100" s="189"/>
      <c r="W100" s="189"/>
      <c r="X100" s="189"/>
      <c r="Y100" s="189"/>
      <c r="Z100" s="189"/>
      <c r="AA100" s="189"/>
      <c r="AB100" s="189"/>
      <c r="AC100" s="189"/>
      <c r="AD100" s="189"/>
      <c r="AE100" s="189"/>
      <c r="AF100" s="189"/>
      <c r="AG100" s="189"/>
      <c r="AH100" s="189"/>
      <c r="AI100" s="189"/>
      <c r="AJ100" s="189"/>
      <c r="AK100" s="189"/>
      <c r="AL100" s="189"/>
      <c r="AM100" s="189"/>
      <c r="AN100" s="189"/>
      <c r="AO100" s="189"/>
      <c r="AP100" s="189"/>
      <c r="AQ100" s="189"/>
      <c r="AR100" s="189"/>
      <c r="AS100" s="189"/>
      <c r="AT100" s="189"/>
      <c r="AU100" s="189"/>
      <c r="AV100" s="189"/>
      <c r="AW100" s="189"/>
      <c r="AX100" s="189"/>
      <c r="AY100" s="192" t="s">
        <v>154</v>
      </c>
      <c r="AZ100" s="189"/>
      <c r="BA100" s="189"/>
      <c r="BB100" s="189"/>
      <c r="BC100" s="189"/>
      <c r="BD100" s="189"/>
      <c r="BE100" s="193">
        <f>IF(U100="základní",N100,0)</f>
        <v>0</v>
      </c>
      <c r="BF100" s="193">
        <f>IF(U100="snížená",N100,0)</f>
        <v>0</v>
      </c>
      <c r="BG100" s="193">
        <f>IF(U100="zákl. přenesená",N100,0)</f>
        <v>0</v>
      </c>
      <c r="BH100" s="193">
        <f>IF(U100="sníž. přenesená",N100,0)</f>
        <v>0</v>
      </c>
      <c r="BI100" s="193">
        <f>IF(U100="nulová",N100,0)</f>
        <v>0</v>
      </c>
      <c r="BJ100" s="192" t="s">
        <v>38</v>
      </c>
      <c r="BK100" s="189"/>
      <c r="BL100" s="189"/>
      <c r="BM100" s="189"/>
    </row>
    <row r="101" s="1" customFormat="1">
      <c r="B101" s="47"/>
      <c r="C101" s="48"/>
      <c r="D101" s="48"/>
      <c r="E101" s="48"/>
      <c r="F101" s="48"/>
      <c r="G101" s="48"/>
      <c r="H101" s="48"/>
      <c r="I101" s="48"/>
      <c r="J101" s="48"/>
      <c r="K101" s="48"/>
      <c r="L101" s="48"/>
      <c r="M101" s="48"/>
      <c r="N101" s="48"/>
      <c r="O101" s="48"/>
      <c r="P101" s="48"/>
      <c r="Q101" s="48"/>
      <c r="R101" s="49"/>
      <c r="T101" s="172"/>
      <c r="U101" s="172"/>
    </row>
    <row r="102" s="1" customFormat="1" ht="29.28" customHeight="1">
      <c r="B102" s="47"/>
      <c r="C102" s="151" t="s">
        <v>112</v>
      </c>
      <c r="D102" s="152"/>
      <c r="E102" s="152"/>
      <c r="F102" s="152"/>
      <c r="G102" s="152"/>
      <c r="H102" s="152"/>
      <c r="I102" s="152"/>
      <c r="J102" s="152"/>
      <c r="K102" s="152"/>
      <c r="L102" s="153">
        <f>ROUND(SUM(N88+N94),0)</f>
        <v>0</v>
      </c>
      <c r="M102" s="153"/>
      <c r="N102" s="153"/>
      <c r="O102" s="153"/>
      <c r="P102" s="153"/>
      <c r="Q102" s="153"/>
      <c r="R102" s="49"/>
      <c r="T102" s="172"/>
      <c r="U102" s="172"/>
    </row>
    <row r="103" s="1" customFormat="1" ht="6.96" customHeight="1">
      <c r="B103" s="76"/>
      <c r="C103" s="77"/>
      <c r="D103" s="77"/>
      <c r="E103" s="77"/>
      <c r="F103" s="77"/>
      <c r="G103" s="77"/>
      <c r="H103" s="77"/>
      <c r="I103" s="77"/>
      <c r="J103" s="77"/>
      <c r="K103" s="77"/>
      <c r="L103" s="77"/>
      <c r="M103" s="77"/>
      <c r="N103" s="77"/>
      <c r="O103" s="77"/>
      <c r="P103" s="77"/>
      <c r="Q103" s="77"/>
      <c r="R103" s="78"/>
      <c r="T103" s="172"/>
      <c r="U103" s="172"/>
    </row>
    <row r="107" s="1" customFormat="1" ht="6.96" customHeight="1">
      <c r="B107" s="79"/>
      <c r="C107" s="80"/>
      <c r="D107" s="80"/>
      <c r="E107" s="80"/>
      <c r="F107" s="80"/>
      <c r="G107" s="80"/>
      <c r="H107" s="80"/>
      <c r="I107" s="80"/>
      <c r="J107" s="80"/>
      <c r="K107" s="80"/>
      <c r="L107" s="80"/>
      <c r="M107" s="80"/>
      <c r="N107" s="80"/>
      <c r="O107" s="80"/>
      <c r="P107" s="80"/>
      <c r="Q107" s="80"/>
      <c r="R107" s="81"/>
    </row>
    <row r="108" s="1" customFormat="1" ht="36.96" customHeight="1">
      <c r="B108" s="47"/>
      <c r="C108" s="28" t="s">
        <v>155</v>
      </c>
      <c r="D108" s="48"/>
      <c r="E108" s="48"/>
      <c r="F108" s="48"/>
      <c r="G108" s="48"/>
      <c r="H108" s="48"/>
      <c r="I108" s="48"/>
      <c r="J108" s="48"/>
      <c r="K108" s="48"/>
      <c r="L108" s="48"/>
      <c r="M108" s="48"/>
      <c r="N108" s="48"/>
      <c r="O108" s="48"/>
      <c r="P108" s="48"/>
      <c r="Q108" s="48"/>
      <c r="R108" s="49"/>
    </row>
    <row r="109" s="1" customFormat="1" ht="6.96" customHeight="1">
      <c r="B109" s="47"/>
      <c r="C109" s="48"/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48"/>
      <c r="Q109" s="48"/>
      <c r="R109" s="49"/>
    </row>
    <row r="110" s="1" customFormat="1" ht="30" customHeight="1">
      <c r="B110" s="47"/>
      <c r="C110" s="39" t="s">
        <v>19</v>
      </c>
      <c r="D110" s="48"/>
      <c r="E110" s="48"/>
      <c r="F110" s="156" t="str">
        <f>F6</f>
        <v>Rekonstrukce skladu cibule, k.ú. Bartošovice, p.č. 2348/1 a 2349/1</v>
      </c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48"/>
      <c r="R110" s="49"/>
    </row>
    <row r="111" s="1" customFormat="1" ht="36.96" customHeight="1">
      <c r="B111" s="47"/>
      <c r="C111" s="86" t="s">
        <v>120</v>
      </c>
      <c r="D111" s="48"/>
      <c r="E111" s="48"/>
      <c r="F111" s="88" t="str">
        <f>F7</f>
        <v>07 - Zpevněné plochy</v>
      </c>
      <c r="G111" s="48"/>
      <c r="H111" s="48"/>
      <c r="I111" s="48"/>
      <c r="J111" s="48"/>
      <c r="K111" s="48"/>
      <c r="L111" s="48"/>
      <c r="M111" s="48"/>
      <c r="N111" s="48"/>
      <c r="O111" s="48"/>
      <c r="P111" s="48"/>
      <c r="Q111" s="48"/>
      <c r="R111" s="49"/>
    </row>
    <row r="112" s="1" customFormat="1" ht="6.96" customHeight="1">
      <c r="B112" s="47"/>
      <c r="C112" s="48"/>
      <c r="D112" s="48"/>
      <c r="E112" s="48"/>
      <c r="F112" s="48"/>
      <c r="G112" s="48"/>
      <c r="H112" s="48"/>
      <c r="I112" s="48"/>
      <c r="J112" s="48"/>
      <c r="K112" s="48"/>
      <c r="L112" s="48"/>
      <c r="M112" s="48"/>
      <c r="N112" s="48"/>
      <c r="O112" s="48"/>
      <c r="P112" s="48"/>
      <c r="Q112" s="48"/>
      <c r="R112" s="49"/>
    </row>
    <row r="113" s="1" customFormat="1" ht="18" customHeight="1">
      <c r="B113" s="47"/>
      <c r="C113" s="39" t="s">
        <v>24</v>
      </c>
      <c r="D113" s="48"/>
      <c r="E113" s="48"/>
      <c r="F113" s="34" t="str">
        <f>F9</f>
        <v xml:space="preserve"> </v>
      </c>
      <c r="G113" s="48"/>
      <c r="H113" s="48"/>
      <c r="I113" s="48"/>
      <c r="J113" s="48"/>
      <c r="K113" s="39" t="s">
        <v>26</v>
      </c>
      <c r="L113" s="48"/>
      <c r="M113" s="91" t="str">
        <f>IF(O9="","",O9)</f>
        <v>17. 5. 2018</v>
      </c>
      <c r="N113" s="91"/>
      <c r="O113" s="91"/>
      <c r="P113" s="91"/>
      <c r="Q113" s="48"/>
      <c r="R113" s="49"/>
    </row>
    <row r="114" s="1" customFormat="1" ht="6.96" customHeight="1">
      <c r="B114" s="47"/>
      <c r="C114" s="48"/>
      <c r="D114" s="48"/>
      <c r="E114" s="48"/>
      <c r="F114" s="48"/>
      <c r="G114" s="48"/>
      <c r="H114" s="48"/>
      <c r="I114" s="48"/>
      <c r="J114" s="48"/>
      <c r="K114" s="48"/>
      <c r="L114" s="48"/>
      <c r="M114" s="48"/>
      <c r="N114" s="48"/>
      <c r="O114" s="48"/>
      <c r="P114" s="48"/>
      <c r="Q114" s="48"/>
      <c r="R114" s="49"/>
    </row>
    <row r="115" s="1" customFormat="1">
      <c r="B115" s="47"/>
      <c r="C115" s="39" t="s">
        <v>28</v>
      </c>
      <c r="D115" s="48"/>
      <c r="E115" s="48"/>
      <c r="F115" s="34" t="str">
        <f>E12</f>
        <v>Ing. Petr Klečka</v>
      </c>
      <c r="G115" s="48"/>
      <c r="H115" s="48"/>
      <c r="I115" s="48"/>
      <c r="J115" s="48"/>
      <c r="K115" s="39" t="s">
        <v>34</v>
      </c>
      <c r="L115" s="48"/>
      <c r="M115" s="34" t="str">
        <f>E18</f>
        <v>PROJECT WORK,s.r.o.</v>
      </c>
      <c r="N115" s="34"/>
      <c r="O115" s="34"/>
      <c r="P115" s="34"/>
      <c r="Q115" s="34"/>
      <c r="R115" s="49"/>
    </row>
    <row r="116" s="1" customFormat="1" ht="14.4" customHeight="1">
      <c r="B116" s="47"/>
      <c r="C116" s="39" t="s">
        <v>32</v>
      </c>
      <c r="D116" s="48"/>
      <c r="E116" s="48"/>
      <c r="F116" s="34" t="str">
        <f>IF(E15="","",E15)</f>
        <v>Vyplň údaj</v>
      </c>
      <c r="G116" s="48"/>
      <c r="H116" s="48"/>
      <c r="I116" s="48"/>
      <c r="J116" s="48"/>
      <c r="K116" s="39" t="s">
        <v>39</v>
      </c>
      <c r="L116" s="48"/>
      <c r="M116" s="34" t="str">
        <f>E21</f>
        <v xml:space="preserve"> </v>
      </c>
      <c r="N116" s="34"/>
      <c r="O116" s="34"/>
      <c r="P116" s="34"/>
      <c r="Q116" s="34"/>
      <c r="R116" s="49"/>
    </row>
    <row r="117" s="1" customFormat="1" ht="10.32" customHeight="1">
      <c r="B117" s="47"/>
      <c r="C117" s="48"/>
      <c r="D117" s="48"/>
      <c r="E117" s="48"/>
      <c r="F117" s="48"/>
      <c r="G117" s="48"/>
      <c r="H117" s="48"/>
      <c r="I117" s="48"/>
      <c r="J117" s="48"/>
      <c r="K117" s="48"/>
      <c r="L117" s="48"/>
      <c r="M117" s="48"/>
      <c r="N117" s="48"/>
      <c r="O117" s="48"/>
      <c r="P117" s="48"/>
      <c r="Q117" s="48"/>
      <c r="R117" s="49"/>
    </row>
    <row r="118" s="8" customFormat="1" ht="29.28" customHeight="1">
      <c r="B118" s="196"/>
      <c r="C118" s="197" t="s">
        <v>156</v>
      </c>
      <c r="D118" s="198" t="s">
        <v>157</v>
      </c>
      <c r="E118" s="198" t="s">
        <v>62</v>
      </c>
      <c r="F118" s="198" t="s">
        <v>158</v>
      </c>
      <c r="G118" s="198"/>
      <c r="H118" s="198"/>
      <c r="I118" s="198"/>
      <c r="J118" s="198" t="s">
        <v>159</v>
      </c>
      <c r="K118" s="198" t="s">
        <v>160</v>
      </c>
      <c r="L118" s="198" t="s">
        <v>161</v>
      </c>
      <c r="M118" s="198"/>
      <c r="N118" s="198" t="s">
        <v>125</v>
      </c>
      <c r="O118" s="198"/>
      <c r="P118" s="198"/>
      <c r="Q118" s="199"/>
      <c r="R118" s="200"/>
      <c r="T118" s="107" t="s">
        <v>162</v>
      </c>
      <c r="U118" s="108" t="s">
        <v>44</v>
      </c>
      <c r="V118" s="108" t="s">
        <v>163</v>
      </c>
      <c r="W118" s="108" t="s">
        <v>164</v>
      </c>
      <c r="X118" s="108" t="s">
        <v>165</v>
      </c>
      <c r="Y118" s="108" t="s">
        <v>166</v>
      </c>
      <c r="Z118" s="108" t="s">
        <v>167</v>
      </c>
      <c r="AA118" s="109" t="s">
        <v>168</v>
      </c>
    </row>
    <row r="119" s="1" customFormat="1" ht="29.28" customHeight="1">
      <c r="B119" s="47"/>
      <c r="C119" s="111" t="s">
        <v>122</v>
      </c>
      <c r="D119" s="48"/>
      <c r="E119" s="48"/>
      <c r="F119" s="48"/>
      <c r="G119" s="48"/>
      <c r="H119" s="48"/>
      <c r="I119" s="48"/>
      <c r="J119" s="48"/>
      <c r="K119" s="48"/>
      <c r="L119" s="48"/>
      <c r="M119" s="48"/>
      <c r="N119" s="201">
        <f>BK119</f>
        <v>0</v>
      </c>
      <c r="O119" s="202"/>
      <c r="P119" s="202"/>
      <c r="Q119" s="202"/>
      <c r="R119" s="49"/>
      <c r="T119" s="110"/>
      <c r="U119" s="68"/>
      <c r="V119" s="68"/>
      <c r="W119" s="203">
        <f>W120+W125+W132+W137+W139</f>
        <v>0</v>
      </c>
      <c r="X119" s="68"/>
      <c r="Y119" s="203">
        <f>Y120+Y125+Y132+Y137+Y139</f>
        <v>2543.5637581784999</v>
      </c>
      <c r="Z119" s="68"/>
      <c r="AA119" s="204">
        <f>AA120+AA125+AA132+AA137+AA139</f>
        <v>0</v>
      </c>
      <c r="AT119" s="23" t="s">
        <v>79</v>
      </c>
      <c r="AU119" s="23" t="s">
        <v>127</v>
      </c>
      <c r="BK119" s="205">
        <f>BK120+BK125+BK132+BK137+BK139</f>
        <v>0</v>
      </c>
    </row>
    <row r="120" s="9" customFormat="1" ht="37.44" customHeight="1">
      <c r="B120" s="206"/>
      <c r="C120" s="207"/>
      <c r="D120" s="208" t="s">
        <v>1078</v>
      </c>
      <c r="E120" s="208"/>
      <c r="F120" s="208"/>
      <c r="G120" s="208"/>
      <c r="H120" s="208"/>
      <c r="I120" s="208"/>
      <c r="J120" s="208"/>
      <c r="K120" s="208"/>
      <c r="L120" s="208"/>
      <c r="M120" s="208"/>
      <c r="N120" s="274">
        <f>BK120</f>
        <v>0</v>
      </c>
      <c r="O120" s="275"/>
      <c r="P120" s="275"/>
      <c r="Q120" s="275"/>
      <c r="R120" s="210"/>
      <c r="T120" s="211"/>
      <c r="U120" s="207"/>
      <c r="V120" s="207"/>
      <c r="W120" s="212">
        <f>SUM(W121:W124)</f>
        <v>0</v>
      </c>
      <c r="X120" s="207"/>
      <c r="Y120" s="212">
        <f>SUM(Y121:Y124)</f>
        <v>0</v>
      </c>
      <c r="Z120" s="207"/>
      <c r="AA120" s="213">
        <f>SUM(AA121:AA124)</f>
        <v>0</v>
      </c>
      <c r="AR120" s="214" t="s">
        <v>38</v>
      </c>
      <c r="AT120" s="215" t="s">
        <v>79</v>
      </c>
      <c r="AU120" s="215" t="s">
        <v>80</v>
      </c>
      <c r="AY120" s="214" t="s">
        <v>169</v>
      </c>
      <c r="BK120" s="216">
        <f>SUM(BK121:BK124)</f>
        <v>0</v>
      </c>
    </row>
    <row r="121" s="1" customFormat="1" ht="25.5" customHeight="1">
      <c r="B121" s="47"/>
      <c r="C121" s="220" t="s">
        <v>38</v>
      </c>
      <c r="D121" s="220" t="s">
        <v>170</v>
      </c>
      <c r="E121" s="221" t="s">
        <v>1080</v>
      </c>
      <c r="F121" s="222" t="s">
        <v>1081</v>
      </c>
      <c r="G121" s="222"/>
      <c r="H121" s="222"/>
      <c r="I121" s="222"/>
      <c r="J121" s="223" t="s">
        <v>211</v>
      </c>
      <c r="K121" s="224">
        <v>1874.7470000000001</v>
      </c>
      <c r="L121" s="225">
        <v>0</v>
      </c>
      <c r="M121" s="226"/>
      <c r="N121" s="227">
        <f>ROUND(L121*K121,1)</f>
        <v>0</v>
      </c>
      <c r="O121" s="227"/>
      <c r="P121" s="227"/>
      <c r="Q121" s="227"/>
      <c r="R121" s="49"/>
      <c r="T121" s="228" t="s">
        <v>22</v>
      </c>
      <c r="U121" s="57" t="s">
        <v>45</v>
      </c>
      <c r="V121" s="48"/>
      <c r="W121" s="229">
        <f>V121*K121</f>
        <v>0</v>
      </c>
      <c r="X121" s="229">
        <v>0</v>
      </c>
      <c r="Y121" s="229">
        <f>X121*K121</f>
        <v>0</v>
      </c>
      <c r="Z121" s="229">
        <v>0</v>
      </c>
      <c r="AA121" s="230">
        <f>Z121*K121</f>
        <v>0</v>
      </c>
      <c r="AR121" s="23" t="s">
        <v>174</v>
      </c>
      <c r="AT121" s="23" t="s">
        <v>170</v>
      </c>
      <c r="AU121" s="23" t="s">
        <v>38</v>
      </c>
      <c r="AY121" s="23" t="s">
        <v>169</v>
      </c>
      <c r="BE121" s="143">
        <f>IF(U121="základní",N121,0)</f>
        <v>0</v>
      </c>
      <c r="BF121" s="143">
        <f>IF(U121="snížená",N121,0)</f>
        <v>0</v>
      </c>
      <c r="BG121" s="143">
        <f>IF(U121="zákl. přenesená",N121,0)</f>
        <v>0</v>
      </c>
      <c r="BH121" s="143">
        <f>IF(U121="sníž. přenesená",N121,0)</f>
        <v>0</v>
      </c>
      <c r="BI121" s="143">
        <f>IF(U121="nulová",N121,0)</f>
        <v>0</v>
      </c>
      <c r="BJ121" s="23" t="s">
        <v>38</v>
      </c>
      <c r="BK121" s="143">
        <f>ROUND(L121*K121,1)</f>
        <v>0</v>
      </c>
      <c r="BL121" s="23" t="s">
        <v>174</v>
      </c>
      <c r="BM121" s="23" t="s">
        <v>1082</v>
      </c>
    </row>
    <row r="122" s="11" customFormat="1" ht="16.5" customHeight="1">
      <c r="B122" s="240"/>
      <c r="C122" s="241"/>
      <c r="D122" s="241"/>
      <c r="E122" s="242" t="s">
        <v>22</v>
      </c>
      <c r="F122" s="259" t="s">
        <v>1083</v>
      </c>
      <c r="G122" s="260"/>
      <c r="H122" s="260"/>
      <c r="I122" s="260"/>
      <c r="J122" s="241"/>
      <c r="K122" s="244">
        <v>1427.0750000000001</v>
      </c>
      <c r="L122" s="241"/>
      <c r="M122" s="241"/>
      <c r="N122" s="241"/>
      <c r="O122" s="241"/>
      <c r="P122" s="241"/>
      <c r="Q122" s="241"/>
      <c r="R122" s="245"/>
      <c r="T122" s="246"/>
      <c r="U122" s="241"/>
      <c r="V122" s="241"/>
      <c r="W122" s="241"/>
      <c r="X122" s="241"/>
      <c r="Y122" s="241"/>
      <c r="Z122" s="241"/>
      <c r="AA122" s="247"/>
      <c r="AT122" s="248" t="s">
        <v>177</v>
      </c>
      <c r="AU122" s="248" t="s">
        <v>38</v>
      </c>
      <c r="AV122" s="11" t="s">
        <v>118</v>
      </c>
      <c r="AW122" s="11" t="s">
        <v>37</v>
      </c>
      <c r="AX122" s="11" t="s">
        <v>80</v>
      </c>
      <c r="AY122" s="248" t="s">
        <v>169</v>
      </c>
    </row>
    <row r="123" s="11" customFormat="1" ht="16.5" customHeight="1">
      <c r="B123" s="240"/>
      <c r="C123" s="241"/>
      <c r="D123" s="241"/>
      <c r="E123" s="242" t="s">
        <v>22</v>
      </c>
      <c r="F123" s="243" t="s">
        <v>1084</v>
      </c>
      <c r="G123" s="241"/>
      <c r="H123" s="241"/>
      <c r="I123" s="241"/>
      <c r="J123" s="241"/>
      <c r="K123" s="244">
        <v>447.67200000000003</v>
      </c>
      <c r="L123" s="241"/>
      <c r="M123" s="241"/>
      <c r="N123" s="241"/>
      <c r="O123" s="241"/>
      <c r="P123" s="241"/>
      <c r="Q123" s="241"/>
      <c r="R123" s="245"/>
      <c r="T123" s="246"/>
      <c r="U123" s="241"/>
      <c r="V123" s="241"/>
      <c r="W123" s="241"/>
      <c r="X123" s="241"/>
      <c r="Y123" s="241"/>
      <c r="Z123" s="241"/>
      <c r="AA123" s="247"/>
      <c r="AT123" s="248" t="s">
        <v>177</v>
      </c>
      <c r="AU123" s="248" t="s">
        <v>38</v>
      </c>
      <c r="AV123" s="11" t="s">
        <v>118</v>
      </c>
      <c r="AW123" s="11" t="s">
        <v>37</v>
      </c>
      <c r="AX123" s="11" t="s">
        <v>80</v>
      </c>
      <c r="AY123" s="248" t="s">
        <v>169</v>
      </c>
    </row>
    <row r="124" s="12" customFormat="1" ht="16.5" customHeight="1">
      <c r="B124" s="250"/>
      <c r="C124" s="251"/>
      <c r="D124" s="251"/>
      <c r="E124" s="252" t="s">
        <v>22</v>
      </c>
      <c r="F124" s="253" t="s">
        <v>181</v>
      </c>
      <c r="G124" s="251"/>
      <c r="H124" s="251"/>
      <c r="I124" s="251"/>
      <c r="J124" s="251"/>
      <c r="K124" s="254">
        <v>1874.7470000000001</v>
      </c>
      <c r="L124" s="251"/>
      <c r="M124" s="251"/>
      <c r="N124" s="251"/>
      <c r="O124" s="251"/>
      <c r="P124" s="251"/>
      <c r="Q124" s="251"/>
      <c r="R124" s="255"/>
      <c r="T124" s="256"/>
      <c r="U124" s="251"/>
      <c r="V124" s="251"/>
      <c r="W124" s="251"/>
      <c r="X124" s="251"/>
      <c r="Y124" s="251"/>
      <c r="Z124" s="251"/>
      <c r="AA124" s="257"/>
      <c r="AT124" s="258" t="s">
        <v>177</v>
      </c>
      <c r="AU124" s="258" t="s">
        <v>38</v>
      </c>
      <c r="AV124" s="12" t="s">
        <v>174</v>
      </c>
      <c r="AW124" s="12" t="s">
        <v>37</v>
      </c>
      <c r="AX124" s="12" t="s">
        <v>38</v>
      </c>
      <c r="AY124" s="258" t="s">
        <v>169</v>
      </c>
    </row>
    <row r="125" s="9" customFormat="1" ht="37.44" customHeight="1">
      <c r="B125" s="206"/>
      <c r="C125" s="207"/>
      <c r="D125" s="208" t="s">
        <v>1079</v>
      </c>
      <c r="E125" s="208"/>
      <c r="F125" s="208"/>
      <c r="G125" s="208"/>
      <c r="H125" s="208"/>
      <c r="I125" s="208"/>
      <c r="J125" s="208"/>
      <c r="K125" s="208"/>
      <c r="L125" s="208"/>
      <c r="M125" s="208"/>
      <c r="N125" s="274">
        <f>BK125</f>
        <v>0</v>
      </c>
      <c r="O125" s="275"/>
      <c r="P125" s="275"/>
      <c r="Q125" s="275"/>
      <c r="R125" s="210"/>
      <c r="T125" s="211"/>
      <c r="U125" s="207"/>
      <c r="V125" s="207"/>
      <c r="W125" s="212">
        <f>SUM(W126:W131)</f>
        <v>0</v>
      </c>
      <c r="X125" s="207"/>
      <c r="Y125" s="212">
        <f>SUM(Y126:Y131)</f>
        <v>2512.4155799999999</v>
      </c>
      <c r="Z125" s="207"/>
      <c r="AA125" s="213">
        <f>SUM(AA126:AA131)</f>
        <v>0</v>
      </c>
      <c r="AR125" s="214" t="s">
        <v>38</v>
      </c>
      <c r="AT125" s="215" t="s">
        <v>79</v>
      </c>
      <c r="AU125" s="215" t="s">
        <v>80</v>
      </c>
      <c r="AY125" s="214" t="s">
        <v>169</v>
      </c>
      <c r="BK125" s="216">
        <f>SUM(BK126:BK131)</f>
        <v>0</v>
      </c>
    </row>
    <row r="126" s="1" customFormat="1" ht="25.5" customHeight="1">
      <c r="B126" s="47"/>
      <c r="C126" s="220" t="s">
        <v>118</v>
      </c>
      <c r="D126" s="220" t="s">
        <v>170</v>
      </c>
      <c r="E126" s="221" t="s">
        <v>292</v>
      </c>
      <c r="F126" s="222" t="s">
        <v>293</v>
      </c>
      <c r="G126" s="222"/>
      <c r="H126" s="222"/>
      <c r="I126" s="222"/>
      <c r="J126" s="223" t="s">
        <v>211</v>
      </c>
      <c r="K126" s="224">
        <v>1874</v>
      </c>
      <c r="L126" s="225">
        <v>0</v>
      </c>
      <c r="M126" s="226"/>
      <c r="N126" s="227">
        <f>ROUND(L126*K126,1)</f>
        <v>0</v>
      </c>
      <c r="O126" s="227"/>
      <c r="P126" s="227"/>
      <c r="Q126" s="227"/>
      <c r="R126" s="49"/>
      <c r="T126" s="228" t="s">
        <v>22</v>
      </c>
      <c r="U126" s="57" t="s">
        <v>45</v>
      </c>
      <c r="V126" s="48"/>
      <c r="W126" s="229">
        <f>V126*K126</f>
        <v>0</v>
      </c>
      <c r="X126" s="229">
        <v>0.29160000000000003</v>
      </c>
      <c r="Y126" s="229">
        <f>X126*K126</f>
        <v>546.4584000000001</v>
      </c>
      <c r="Z126" s="229">
        <v>0</v>
      </c>
      <c r="AA126" s="230">
        <f>Z126*K126</f>
        <v>0</v>
      </c>
      <c r="AR126" s="23" t="s">
        <v>174</v>
      </c>
      <c r="AT126" s="23" t="s">
        <v>170</v>
      </c>
      <c r="AU126" s="23" t="s">
        <v>38</v>
      </c>
      <c r="AY126" s="23" t="s">
        <v>169</v>
      </c>
      <c r="BE126" s="143">
        <f>IF(U126="základní",N126,0)</f>
        <v>0</v>
      </c>
      <c r="BF126" s="143">
        <f>IF(U126="snížená",N126,0)</f>
        <v>0</v>
      </c>
      <c r="BG126" s="143">
        <f>IF(U126="zákl. přenesená",N126,0)</f>
        <v>0</v>
      </c>
      <c r="BH126" s="143">
        <f>IF(U126="sníž. přenesená",N126,0)</f>
        <v>0</v>
      </c>
      <c r="BI126" s="143">
        <f>IF(U126="nulová",N126,0)</f>
        <v>0</v>
      </c>
      <c r="BJ126" s="23" t="s">
        <v>38</v>
      </c>
      <c r="BK126" s="143">
        <f>ROUND(L126*K126,1)</f>
        <v>0</v>
      </c>
      <c r="BL126" s="23" t="s">
        <v>174</v>
      </c>
      <c r="BM126" s="23" t="s">
        <v>1085</v>
      </c>
    </row>
    <row r="127" s="1" customFormat="1" ht="25.5" customHeight="1">
      <c r="B127" s="47"/>
      <c r="C127" s="220" t="s">
        <v>187</v>
      </c>
      <c r="D127" s="220" t="s">
        <v>170</v>
      </c>
      <c r="E127" s="221" t="s">
        <v>296</v>
      </c>
      <c r="F127" s="222" t="s">
        <v>297</v>
      </c>
      <c r="G127" s="222"/>
      <c r="H127" s="222"/>
      <c r="I127" s="222"/>
      <c r="J127" s="223" t="s">
        <v>211</v>
      </c>
      <c r="K127" s="224">
        <v>1874</v>
      </c>
      <c r="L127" s="225">
        <v>0</v>
      </c>
      <c r="M127" s="226"/>
      <c r="N127" s="227">
        <f>ROUND(L127*K127,1)</f>
        <v>0</v>
      </c>
      <c r="O127" s="227"/>
      <c r="P127" s="227"/>
      <c r="Q127" s="227"/>
      <c r="R127" s="49"/>
      <c r="T127" s="228" t="s">
        <v>22</v>
      </c>
      <c r="U127" s="57" t="s">
        <v>45</v>
      </c>
      <c r="V127" s="48"/>
      <c r="W127" s="229">
        <f>V127*K127</f>
        <v>0</v>
      </c>
      <c r="X127" s="229">
        <v>0.38624999999999998</v>
      </c>
      <c r="Y127" s="229">
        <f>X127*K127</f>
        <v>723.83249999999998</v>
      </c>
      <c r="Z127" s="229">
        <v>0</v>
      </c>
      <c r="AA127" s="230">
        <f>Z127*K127</f>
        <v>0</v>
      </c>
      <c r="AR127" s="23" t="s">
        <v>174</v>
      </c>
      <c r="AT127" s="23" t="s">
        <v>170</v>
      </c>
      <c r="AU127" s="23" t="s">
        <v>38</v>
      </c>
      <c r="AY127" s="23" t="s">
        <v>169</v>
      </c>
      <c r="BE127" s="143">
        <f>IF(U127="základní",N127,0)</f>
        <v>0</v>
      </c>
      <c r="BF127" s="143">
        <f>IF(U127="snížená",N127,0)</f>
        <v>0</v>
      </c>
      <c r="BG127" s="143">
        <f>IF(U127="zákl. přenesená",N127,0)</f>
        <v>0</v>
      </c>
      <c r="BH127" s="143">
        <f>IF(U127="sníž. přenesená",N127,0)</f>
        <v>0</v>
      </c>
      <c r="BI127" s="143">
        <f>IF(U127="nulová",N127,0)</f>
        <v>0</v>
      </c>
      <c r="BJ127" s="23" t="s">
        <v>38</v>
      </c>
      <c r="BK127" s="143">
        <f>ROUND(L127*K127,1)</f>
        <v>0</v>
      </c>
      <c r="BL127" s="23" t="s">
        <v>174</v>
      </c>
      <c r="BM127" s="23" t="s">
        <v>1086</v>
      </c>
    </row>
    <row r="128" s="1" customFormat="1" ht="16.5" customHeight="1">
      <c r="B128" s="47"/>
      <c r="C128" s="220" t="s">
        <v>174</v>
      </c>
      <c r="D128" s="220" t="s">
        <v>170</v>
      </c>
      <c r="E128" s="221" t="s">
        <v>1087</v>
      </c>
      <c r="F128" s="222" t="s">
        <v>1088</v>
      </c>
      <c r="G128" s="222"/>
      <c r="H128" s="222"/>
      <c r="I128" s="222"/>
      <c r="J128" s="223" t="s">
        <v>211</v>
      </c>
      <c r="K128" s="224">
        <v>1874</v>
      </c>
      <c r="L128" s="225">
        <v>0</v>
      </c>
      <c r="M128" s="226"/>
      <c r="N128" s="227">
        <f>ROUND(L128*K128,1)</f>
        <v>0</v>
      </c>
      <c r="O128" s="227"/>
      <c r="P128" s="227"/>
      <c r="Q128" s="227"/>
      <c r="R128" s="49"/>
      <c r="T128" s="228" t="s">
        <v>22</v>
      </c>
      <c r="U128" s="57" t="s">
        <v>45</v>
      </c>
      <c r="V128" s="48"/>
      <c r="W128" s="229">
        <f>V128*K128</f>
        <v>0</v>
      </c>
      <c r="X128" s="229">
        <v>0.15272</v>
      </c>
      <c r="Y128" s="229">
        <f>X128*K128</f>
        <v>286.19727999999998</v>
      </c>
      <c r="Z128" s="229">
        <v>0</v>
      </c>
      <c r="AA128" s="230">
        <f>Z128*K128</f>
        <v>0</v>
      </c>
      <c r="AR128" s="23" t="s">
        <v>174</v>
      </c>
      <c r="AT128" s="23" t="s">
        <v>170</v>
      </c>
      <c r="AU128" s="23" t="s">
        <v>38</v>
      </c>
      <c r="AY128" s="23" t="s">
        <v>169</v>
      </c>
      <c r="BE128" s="143">
        <f>IF(U128="základní",N128,0)</f>
        <v>0</v>
      </c>
      <c r="BF128" s="143">
        <f>IF(U128="snížená",N128,0)</f>
        <v>0</v>
      </c>
      <c r="BG128" s="143">
        <f>IF(U128="zákl. přenesená",N128,0)</f>
        <v>0</v>
      </c>
      <c r="BH128" s="143">
        <f>IF(U128="sníž. přenesená",N128,0)</f>
        <v>0</v>
      </c>
      <c r="BI128" s="143">
        <f>IF(U128="nulová",N128,0)</f>
        <v>0</v>
      </c>
      <c r="BJ128" s="23" t="s">
        <v>38</v>
      </c>
      <c r="BK128" s="143">
        <f>ROUND(L128*K128,1)</f>
        <v>0</v>
      </c>
      <c r="BL128" s="23" t="s">
        <v>174</v>
      </c>
      <c r="BM128" s="23" t="s">
        <v>1089</v>
      </c>
    </row>
    <row r="129" s="1" customFormat="1" ht="16.5" customHeight="1">
      <c r="B129" s="47"/>
      <c r="C129" s="220" t="s">
        <v>194</v>
      </c>
      <c r="D129" s="220" t="s">
        <v>170</v>
      </c>
      <c r="E129" s="221" t="s">
        <v>306</v>
      </c>
      <c r="F129" s="222" t="s">
        <v>307</v>
      </c>
      <c r="G129" s="222"/>
      <c r="H129" s="222"/>
      <c r="I129" s="222"/>
      <c r="J129" s="223" t="s">
        <v>211</v>
      </c>
      <c r="K129" s="224">
        <v>1874</v>
      </c>
      <c r="L129" s="225">
        <v>0</v>
      </c>
      <c r="M129" s="226"/>
      <c r="N129" s="227">
        <f>ROUND(L129*K129,1)</f>
        <v>0</v>
      </c>
      <c r="O129" s="227"/>
      <c r="P129" s="227"/>
      <c r="Q129" s="227"/>
      <c r="R129" s="49"/>
      <c r="T129" s="228" t="s">
        <v>22</v>
      </c>
      <c r="U129" s="57" t="s">
        <v>45</v>
      </c>
      <c r="V129" s="48"/>
      <c r="W129" s="229">
        <f>V129*K129</f>
        <v>0</v>
      </c>
      <c r="X129" s="229">
        <v>0.18906999999999999</v>
      </c>
      <c r="Y129" s="229">
        <f>X129*K129</f>
        <v>354.31717999999995</v>
      </c>
      <c r="Z129" s="229">
        <v>0</v>
      </c>
      <c r="AA129" s="230">
        <f>Z129*K129</f>
        <v>0</v>
      </c>
      <c r="AR129" s="23" t="s">
        <v>174</v>
      </c>
      <c r="AT129" s="23" t="s">
        <v>170</v>
      </c>
      <c r="AU129" s="23" t="s">
        <v>38</v>
      </c>
      <c r="AY129" s="23" t="s">
        <v>169</v>
      </c>
      <c r="BE129" s="143">
        <f>IF(U129="základní",N129,0)</f>
        <v>0</v>
      </c>
      <c r="BF129" s="143">
        <f>IF(U129="snížená",N129,0)</f>
        <v>0</v>
      </c>
      <c r="BG129" s="143">
        <f>IF(U129="zákl. přenesená",N129,0)</f>
        <v>0</v>
      </c>
      <c r="BH129" s="143">
        <f>IF(U129="sníž. přenesená",N129,0)</f>
        <v>0</v>
      </c>
      <c r="BI129" s="143">
        <f>IF(U129="nulová",N129,0)</f>
        <v>0</v>
      </c>
      <c r="BJ129" s="23" t="s">
        <v>38</v>
      </c>
      <c r="BK129" s="143">
        <f>ROUND(L129*K129,1)</f>
        <v>0</v>
      </c>
      <c r="BL129" s="23" t="s">
        <v>174</v>
      </c>
      <c r="BM129" s="23" t="s">
        <v>1090</v>
      </c>
    </row>
    <row r="130" s="1" customFormat="1" ht="38.25" customHeight="1">
      <c r="B130" s="47"/>
      <c r="C130" s="220" t="s">
        <v>198</v>
      </c>
      <c r="D130" s="220" t="s">
        <v>170</v>
      </c>
      <c r="E130" s="221" t="s">
        <v>1091</v>
      </c>
      <c r="F130" s="222" t="s">
        <v>1092</v>
      </c>
      <c r="G130" s="222"/>
      <c r="H130" s="222"/>
      <c r="I130" s="222"/>
      <c r="J130" s="223" t="s">
        <v>211</v>
      </c>
      <c r="K130" s="224">
        <v>1874</v>
      </c>
      <c r="L130" s="225">
        <v>0</v>
      </c>
      <c r="M130" s="226"/>
      <c r="N130" s="227">
        <f>ROUND(L130*K130,1)</f>
        <v>0</v>
      </c>
      <c r="O130" s="227"/>
      <c r="P130" s="227"/>
      <c r="Q130" s="227"/>
      <c r="R130" s="49"/>
      <c r="T130" s="228" t="s">
        <v>22</v>
      </c>
      <c r="U130" s="57" t="s">
        <v>45</v>
      </c>
      <c r="V130" s="48"/>
      <c r="W130" s="229">
        <f>V130*K130</f>
        <v>0</v>
      </c>
      <c r="X130" s="229">
        <v>0.10503</v>
      </c>
      <c r="Y130" s="229">
        <f>X130*K130</f>
        <v>196.82622000000001</v>
      </c>
      <c r="Z130" s="229">
        <v>0</v>
      </c>
      <c r="AA130" s="230">
        <f>Z130*K130</f>
        <v>0</v>
      </c>
      <c r="AR130" s="23" t="s">
        <v>174</v>
      </c>
      <c r="AT130" s="23" t="s">
        <v>170</v>
      </c>
      <c r="AU130" s="23" t="s">
        <v>38</v>
      </c>
      <c r="AY130" s="23" t="s">
        <v>169</v>
      </c>
      <c r="BE130" s="143">
        <f>IF(U130="základní",N130,0)</f>
        <v>0</v>
      </c>
      <c r="BF130" s="143">
        <f>IF(U130="snížená",N130,0)</f>
        <v>0</v>
      </c>
      <c r="BG130" s="143">
        <f>IF(U130="zákl. přenesená",N130,0)</f>
        <v>0</v>
      </c>
      <c r="BH130" s="143">
        <f>IF(U130="sníž. přenesená",N130,0)</f>
        <v>0</v>
      </c>
      <c r="BI130" s="143">
        <f>IF(U130="nulová",N130,0)</f>
        <v>0</v>
      </c>
      <c r="BJ130" s="23" t="s">
        <v>38</v>
      </c>
      <c r="BK130" s="143">
        <f>ROUND(L130*K130,1)</f>
        <v>0</v>
      </c>
      <c r="BL130" s="23" t="s">
        <v>174</v>
      </c>
      <c r="BM130" s="23" t="s">
        <v>1093</v>
      </c>
    </row>
    <row r="131" s="1" customFormat="1" ht="25.5" customHeight="1">
      <c r="B131" s="47"/>
      <c r="C131" s="261" t="s">
        <v>202</v>
      </c>
      <c r="D131" s="261" t="s">
        <v>248</v>
      </c>
      <c r="E131" s="262" t="s">
        <v>316</v>
      </c>
      <c r="F131" s="263" t="s">
        <v>317</v>
      </c>
      <c r="G131" s="263"/>
      <c r="H131" s="263"/>
      <c r="I131" s="263"/>
      <c r="J131" s="264" t="s">
        <v>211</v>
      </c>
      <c r="K131" s="265">
        <v>1874</v>
      </c>
      <c r="L131" s="266">
        <v>0</v>
      </c>
      <c r="M131" s="267"/>
      <c r="N131" s="268">
        <f>ROUND(L131*K131,1)</f>
        <v>0</v>
      </c>
      <c r="O131" s="227"/>
      <c r="P131" s="227"/>
      <c r="Q131" s="227"/>
      <c r="R131" s="49"/>
      <c r="T131" s="228" t="s">
        <v>22</v>
      </c>
      <c r="U131" s="57" t="s">
        <v>45</v>
      </c>
      <c r="V131" s="48"/>
      <c r="W131" s="229">
        <f>V131*K131</f>
        <v>0</v>
      </c>
      <c r="X131" s="229">
        <v>0.216</v>
      </c>
      <c r="Y131" s="229">
        <f>X131*K131</f>
        <v>404.78399999999999</v>
      </c>
      <c r="Z131" s="229">
        <v>0</v>
      </c>
      <c r="AA131" s="230">
        <f>Z131*K131</f>
        <v>0</v>
      </c>
      <c r="AR131" s="23" t="s">
        <v>208</v>
      </c>
      <c r="AT131" s="23" t="s">
        <v>248</v>
      </c>
      <c r="AU131" s="23" t="s">
        <v>38</v>
      </c>
      <c r="AY131" s="23" t="s">
        <v>169</v>
      </c>
      <c r="BE131" s="143">
        <f>IF(U131="základní",N131,0)</f>
        <v>0</v>
      </c>
      <c r="BF131" s="143">
        <f>IF(U131="snížená",N131,0)</f>
        <v>0</v>
      </c>
      <c r="BG131" s="143">
        <f>IF(U131="zákl. přenesená",N131,0)</f>
        <v>0</v>
      </c>
      <c r="BH131" s="143">
        <f>IF(U131="sníž. přenesená",N131,0)</f>
        <v>0</v>
      </c>
      <c r="BI131" s="143">
        <f>IF(U131="nulová",N131,0)</f>
        <v>0</v>
      </c>
      <c r="BJ131" s="23" t="s">
        <v>38</v>
      </c>
      <c r="BK131" s="143">
        <f>ROUND(L131*K131,1)</f>
        <v>0</v>
      </c>
      <c r="BL131" s="23" t="s">
        <v>174</v>
      </c>
      <c r="BM131" s="23" t="s">
        <v>1094</v>
      </c>
    </row>
    <row r="132" s="9" customFormat="1" ht="37.44" customHeight="1">
      <c r="B132" s="206"/>
      <c r="C132" s="207"/>
      <c r="D132" s="208" t="s">
        <v>713</v>
      </c>
      <c r="E132" s="208"/>
      <c r="F132" s="208"/>
      <c r="G132" s="208"/>
      <c r="H132" s="208"/>
      <c r="I132" s="208"/>
      <c r="J132" s="208"/>
      <c r="K132" s="208"/>
      <c r="L132" s="208"/>
      <c r="M132" s="208"/>
      <c r="N132" s="276">
        <f>BK132</f>
        <v>0</v>
      </c>
      <c r="O132" s="277"/>
      <c r="P132" s="277"/>
      <c r="Q132" s="277"/>
      <c r="R132" s="210"/>
      <c r="T132" s="211"/>
      <c r="U132" s="207"/>
      <c r="V132" s="207"/>
      <c r="W132" s="212">
        <f>SUM(W133:W136)</f>
        <v>0</v>
      </c>
      <c r="X132" s="207"/>
      <c r="Y132" s="212">
        <f>SUM(Y133:Y136)</f>
        <v>31.148178178500004</v>
      </c>
      <c r="Z132" s="207"/>
      <c r="AA132" s="213">
        <f>SUM(AA133:AA136)</f>
        <v>0</v>
      </c>
      <c r="AR132" s="214" t="s">
        <v>38</v>
      </c>
      <c r="AT132" s="215" t="s">
        <v>79</v>
      </c>
      <c r="AU132" s="215" t="s">
        <v>80</v>
      </c>
      <c r="AY132" s="214" t="s">
        <v>169</v>
      </c>
      <c r="BK132" s="216">
        <f>SUM(BK133:BK136)</f>
        <v>0</v>
      </c>
    </row>
    <row r="133" s="1" customFormat="1" ht="38.25" customHeight="1">
      <c r="B133" s="47"/>
      <c r="C133" s="220" t="s">
        <v>208</v>
      </c>
      <c r="D133" s="220" t="s">
        <v>170</v>
      </c>
      <c r="E133" s="221" t="s">
        <v>1095</v>
      </c>
      <c r="F133" s="222" t="s">
        <v>1096</v>
      </c>
      <c r="G133" s="222"/>
      <c r="H133" s="222"/>
      <c r="I133" s="222"/>
      <c r="J133" s="223" t="s">
        <v>184</v>
      </c>
      <c r="K133" s="224">
        <v>127.175</v>
      </c>
      <c r="L133" s="225">
        <v>0</v>
      </c>
      <c r="M133" s="226"/>
      <c r="N133" s="227">
        <f>ROUND(L133*K133,1)</f>
        <v>0</v>
      </c>
      <c r="O133" s="227"/>
      <c r="P133" s="227"/>
      <c r="Q133" s="227"/>
      <c r="R133" s="49"/>
      <c r="T133" s="228" t="s">
        <v>22</v>
      </c>
      <c r="U133" s="57" t="s">
        <v>45</v>
      </c>
      <c r="V133" s="48"/>
      <c r="W133" s="229">
        <f>V133*K133</f>
        <v>0</v>
      </c>
      <c r="X133" s="229">
        <v>0.15539952000000001</v>
      </c>
      <c r="Y133" s="229">
        <f>X133*K133</f>
        <v>19.762933956000001</v>
      </c>
      <c r="Z133" s="229">
        <v>0</v>
      </c>
      <c r="AA133" s="230">
        <f>Z133*K133</f>
        <v>0</v>
      </c>
      <c r="AR133" s="23" t="s">
        <v>174</v>
      </c>
      <c r="AT133" s="23" t="s">
        <v>170</v>
      </c>
      <c r="AU133" s="23" t="s">
        <v>38</v>
      </c>
      <c r="AY133" s="23" t="s">
        <v>169</v>
      </c>
      <c r="BE133" s="143">
        <f>IF(U133="základní",N133,0)</f>
        <v>0</v>
      </c>
      <c r="BF133" s="143">
        <f>IF(U133="snížená",N133,0)</f>
        <v>0</v>
      </c>
      <c r="BG133" s="143">
        <f>IF(U133="zákl. přenesená",N133,0)</f>
        <v>0</v>
      </c>
      <c r="BH133" s="143">
        <f>IF(U133="sníž. přenesená",N133,0)</f>
        <v>0</v>
      </c>
      <c r="BI133" s="143">
        <f>IF(U133="nulová",N133,0)</f>
        <v>0</v>
      </c>
      <c r="BJ133" s="23" t="s">
        <v>38</v>
      </c>
      <c r="BK133" s="143">
        <f>ROUND(L133*K133,1)</f>
        <v>0</v>
      </c>
      <c r="BL133" s="23" t="s">
        <v>174</v>
      </c>
      <c r="BM133" s="23" t="s">
        <v>1097</v>
      </c>
    </row>
    <row r="134" s="11" customFormat="1" ht="16.5" customHeight="1">
      <c r="B134" s="240"/>
      <c r="C134" s="241"/>
      <c r="D134" s="241"/>
      <c r="E134" s="242" t="s">
        <v>22</v>
      </c>
      <c r="F134" s="259" t="s">
        <v>1098</v>
      </c>
      <c r="G134" s="260"/>
      <c r="H134" s="260"/>
      <c r="I134" s="260"/>
      <c r="J134" s="241"/>
      <c r="K134" s="244">
        <v>127.175</v>
      </c>
      <c r="L134" s="241"/>
      <c r="M134" s="241"/>
      <c r="N134" s="241"/>
      <c r="O134" s="241"/>
      <c r="P134" s="241"/>
      <c r="Q134" s="241"/>
      <c r="R134" s="245"/>
      <c r="T134" s="246"/>
      <c r="U134" s="241"/>
      <c r="V134" s="241"/>
      <c r="W134" s="241"/>
      <c r="X134" s="241"/>
      <c r="Y134" s="241"/>
      <c r="Z134" s="241"/>
      <c r="AA134" s="247"/>
      <c r="AT134" s="248" t="s">
        <v>177</v>
      </c>
      <c r="AU134" s="248" t="s">
        <v>38</v>
      </c>
      <c r="AV134" s="11" t="s">
        <v>118</v>
      </c>
      <c r="AW134" s="11" t="s">
        <v>37</v>
      </c>
      <c r="AX134" s="11" t="s">
        <v>38</v>
      </c>
      <c r="AY134" s="248" t="s">
        <v>169</v>
      </c>
    </row>
    <row r="135" s="1" customFormat="1" ht="25.5" customHeight="1">
      <c r="B135" s="47"/>
      <c r="C135" s="261" t="s">
        <v>215</v>
      </c>
      <c r="D135" s="261" t="s">
        <v>248</v>
      </c>
      <c r="E135" s="262" t="s">
        <v>1099</v>
      </c>
      <c r="F135" s="263" t="s">
        <v>1100</v>
      </c>
      <c r="G135" s="263"/>
      <c r="H135" s="263"/>
      <c r="I135" s="263"/>
      <c r="J135" s="264" t="s">
        <v>184</v>
      </c>
      <c r="K135" s="265">
        <v>128</v>
      </c>
      <c r="L135" s="266">
        <v>0</v>
      </c>
      <c r="M135" s="267"/>
      <c r="N135" s="268">
        <f>ROUND(L135*K135,1)</f>
        <v>0</v>
      </c>
      <c r="O135" s="227"/>
      <c r="P135" s="227"/>
      <c r="Q135" s="227"/>
      <c r="R135" s="49"/>
      <c r="T135" s="228" t="s">
        <v>22</v>
      </c>
      <c r="U135" s="57" t="s">
        <v>45</v>
      </c>
      <c r="V135" s="48"/>
      <c r="W135" s="229">
        <f>V135*K135</f>
        <v>0</v>
      </c>
      <c r="X135" s="229">
        <v>0.082100000000000006</v>
      </c>
      <c r="Y135" s="229">
        <f>X135*K135</f>
        <v>10.508800000000001</v>
      </c>
      <c r="Z135" s="229">
        <v>0</v>
      </c>
      <c r="AA135" s="230">
        <f>Z135*K135</f>
        <v>0</v>
      </c>
      <c r="AR135" s="23" t="s">
        <v>208</v>
      </c>
      <c r="AT135" s="23" t="s">
        <v>248</v>
      </c>
      <c r="AU135" s="23" t="s">
        <v>38</v>
      </c>
      <c r="AY135" s="23" t="s">
        <v>169</v>
      </c>
      <c r="BE135" s="143">
        <f>IF(U135="základní",N135,0)</f>
        <v>0</v>
      </c>
      <c r="BF135" s="143">
        <f>IF(U135="snížená",N135,0)</f>
        <v>0</v>
      </c>
      <c r="BG135" s="143">
        <f>IF(U135="zákl. přenesená",N135,0)</f>
        <v>0</v>
      </c>
      <c r="BH135" s="143">
        <f>IF(U135="sníž. přenesená",N135,0)</f>
        <v>0</v>
      </c>
      <c r="BI135" s="143">
        <f>IF(U135="nulová",N135,0)</f>
        <v>0</v>
      </c>
      <c r="BJ135" s="23" t="s">
        <v>38</v>
      </c>
      <c r="BK135" s="143">
        <f>ROUND(L135*K135,1)</f>
        <v>0</v>
      </c>
      <c r="BL135" s="23" t="s">
        <v>174</v>
      </c>
      <c r="BM135" s="23" t="s">
        <v>1101</v>
      </c>
    </row>
    <row r="136" s="1" customFormat="1" ht="25.5" customHeight="1">
      <c r="B136" s="47"/>
      <c r="C136" s="220" t="s">
        <v>219</v>
      </c>
      <c r="D136" s="220" t="s">
        <v>170</v>
      </c>
      <c r="E136" s="221" t="s">
        <v>1102</v>
      </c>
      <c r="F136" s="222" t="s">
        <v>1103</v>
      </c>
      <c r="G136" s="222"/>
      <c r="H136" s="222"/>
      <c r="I136" s="222"/>
      <c r="J136" s="223" t="s">
        <v>211</v>
      </c>
      <c r="K136" s="224">
        <v>1874.7470000000001</v>
      </c>
      <c r="L136" s="225">
        <v>0</v>
      </c>
      <c r="M136" s="226"/>
      <c r="N136" s="227">
        <f>ROUND(L136*K136,1)</f>
        <v>0</v>
      </c>
      <c r="O136" s="227"/>
      <c r="P136" s="227"/>
      <c r="Q136" s="227"/>
      <c r="R136" s="49"/>
      <c r="T136" s="228" t="s">
        <v>22</v>
      </c>
      <c r="U136" s="57" t="s">
        <v>45</v>
      </c>
      <c r="V136" s="48"/>
      <c r="W136" s="229">
        <f>V136*K136</f>
        <v>0</v>
      </c>
      <c r="X136" s="229">
        <v>0.00046749999999999998</v>
      </c>
      <c r="Y136" s="229">
        <f>X136*K136</f>
        <v>0.87644422249999998</v>
      </c>
      <c r="Z136" s="229">
        <v>0</v>
      </c>
      <c r="AA136" s="230">
        <f>Z136*K136</f>
        <v>0</v>
      </c>
      <c r="AR136" s="23" t="s">
        <v>174</v>
      </c>
      <c r="AT136" s="23" t="s">
        <v>170</v>
      </c>
      <c r="AU136" s="23" t="s">
        <v>38</v>
      </c>
      <c r="AY136" s="23" t="s">
        <v>169</v>
      </c>
      <c r="BE136" s="143">
        <f>IF(U136="základní",N136,0)</f>
        <v>0</v>
      </c>
      <c r="BF136" s="143">
        <f>IF(U136="snížená",N136,0)</f>
        <v>0</v>
      </c>
      <c r="BG136" s="143">
        <f>IF(U136="zákl. přenesená",N136,0)</f>
        <v>0</v>
      </c>
      <c r="BH136" s="143">
        <f>IF(U136="sníž. přenesená",N136,0)</f>
        <v>0</v>
      </c>
      <c r="BI136" s="143">
        <f>IF(U136="nulová",N136,0)</f>
        <v>0</v>
      </c>
      <c r="BJ136" s="23" t="s">
        <v>38</v>
      </c>
      <c r="BK136" s="143">
        <f>ROUND(L136*K136,1)</f>
        <v>0</v>
      </c>
      <c r="BL136" s="23" t="s">
        <v>174</v>
      </c>
      <c r="BM136" s="23" t="s">
        <v>1104</v>
      </c>
    </row>
    <row r="137" s="9" customFormat="1" ht="37.44" customHeight="1">
      <c r="B137" s="206"/>
      <c r="C137" s="207"/>
      <c r="D137" s="208" t="s">
        <v>714</v>
      </c>
      <c r="E137" s="208"/>
      <c r="F137" s="208"/>
      <c r="G137" s="208"/>
      <c r="H137" s="208"/>
      <c r="I137" s="208"/>
      <c r="J137" s="208"/>
      <c r="K137" s="208"/>
      <c r="L137" s="208"/>
      <c r="M137" s="208"/>
      <c r="N137" s="276">
        <f>BK137</f>
        <v>0</v>
      </c>
      <c r="O137" s="277"/>
      <c r="P137" s="277"/>
      <c r="Q137" s="277"/>
      <c r="R137" s="210"/>
      <c r="T137" s="211"/>
      <c r="U137" s="207"/>
      <c r="V137" s="207"/>
      <c r="W137" s="212">
        <f>W138</f>
        <v>0</v>
      </c>
      <c r="X137" s="207"/>
      <c r="Y137" s="212">
        <f>Y138</f>
        <v>0</v>
      </c>
      <c r="Z137" s="207"/>
      <c r="AA137" s="213">
        <f>AA138</f>
        <v>0</v>
      </c>
      <c r="AR137" s="214" t="s">
        <v>38</v>
      </c>
      <c r="AT137" s="215" t="s">
        <v>79</v>
      </c>
      <c r="AU137" s="215" t="s">
        <v>80</v>
      </c>
      <c r="AY137" s="214" t="s">
        <v>169</v>
      </c>
      <c r="BK137" s="216">
        <f>BK138</f>
        <v>0</v>
      </c>
    </row>
    <row r="138" s="1" customFormat="1" ht="38.25" customHeight="1">
      <c r="B138" s="47"/>
      <c r="C138" s="220" t="s">
        <v>227</v>
      </c>
      <c r="D138" s="220" t="s">
        <v>170</v>
      </c>
      <c r="E138" s="221" t="s">
        <v>1105</v>
      </c>
      <c r="F138" s="222" t="s">
        <v>1106</v>
      </c>
      <c r="G138" s="222"/>
      <c r="H138" s="222"/>
      <c r="I138" s="222"/>
      <c r="J138" s="223" t="s">
        <v>205</v>
      </c>
      <c r="K138" s="224">
        <v>2543.5639999999999</v>
      </c>
      <c r="L138" s="225">
        <v>0</v>
      </c>
      <c r="M138" s="226"/>
      <c r="N138" s="227">
        <f>ROUND(L138*K138,1)</f>
        <v>0</v>
      </c>
      <c r="O138" s="227"/>
      <c r="P138" s="227"/>
      <c r="Q138" s="227"/>
      <c r="R138" s="49"/>
      <c r="T138" s="228" t="s">
        <v>22</v>
      </c>
      <c r="U138" s="57" t="s">
        <v>45</v>
      </c>
      <c r="V138" s="48"/>
      <c r="W138" s="229">
        <f>V138*K138</f>
        <v>0</v>
      </c>
      <c r="X138" s="229">
        <v>0</v>
      </c>
      <c r="Y138" s="229">
        <f>X138*K138</f>
        <v>0</v>
      </c>
      <c r="Z138" s="229">
        <v>0</v>
      </c>
      <c r="AA138" s="230">
        <f>Z138*K138</f>
        <v>0</v>
      </c>
      <c r="AR138" s="23" t="s">
        <v>174</v>
      </c>
      <c r="AT138" s="23" t="s">
        <v>170</v>
      </c>
      <c r="AU138" s="23" t="s">
        <v>38</v>
      </c>
      <c r="AY138" s="23" t="s">
        <v>169</v>
      </c>
      <c r="BE138" s="143">
        <f>IF(U138="základní",N138,0)</f>
        <v>0</v>
      </c>
      <c r="BF138" s="143">
        <f>IF(U138="snížená",N138,0)</f>
        <v>0</v>
      </c>
      <c r="BG138" s="143">
        <f>IF(U138="zákl. přenesená",N138,0)</f>
        <v>0</v>
      </c>
      <c r="BH138" s="143">
        <f>IF(U138="sníž. přenesená",N138,0)</f>
        <v>0</v>
      </c>
      <c r="BI138" s="143">
        <f>IF(U138="nulová",N138,0)</f>
        <v>0</v>
      </c>
      <c r="BJ138" s="23" t="s">
        <v>38</v>
      </c>
      <c r="BK138" s="143">
        <f>ROUND(L138*K138,1)</f>
        <v>0</v>
      </c>
      <c r="BL138" s="23" t="s">
        <v>174</v>
      </c>
      <c r="BM138" s="23" t="s">
        <v>1107</v>
      </c>
    </row>
    <row r="139" s="1" customFormat="1" ht="49.92" customHeight="1">
      <c r="B139" s="47"/>
      <c r="C139" s="48"/>
      <c r="D139" s="208" t="s">
        <v>707</v>
      </c>
      <c r="E139" s="48"/>
      <c r="F139" s="48"/>
      <c r="G139" s="48"/>
      <c r="H139" s="48"/>
      <c r="I139" s="48"/>
      <c r="J139" s="48"/>
      <c r="K139" s="48"/>
      <c r="L139" s="48"/>
      <c r="M139" s="48"/>
      <c r="N139" s="271">
        <f>BK139</f>
        <v>0</v>
      </c>
      <c r="O139" s="272"/>
      <c r="P139" s="272"/>
      <c r="Q139" s="272"/>
      <c r="R139" s="49"/>
      <c r="T139" s="194"/>
      <c r="U139" s="73"/>
      <c r="V139" s="73"/>
      <c r="W139" s="73"/>
      <c r="X139" s="73"/>
      <c r="Y139" s="73"/>
      <c r="Z139" s="73"/>
      <c r="AA139" s="75"/>
      <c r="AT139" s="23" t="s">
        <v>79</v>
      </c>
      <c r="AU139" s="23" t="s">
        <v>80</v>
      </c>
      <c r="AY139" s="23" t="s">
        <v>708</v>
      </c>
      <c r="BK139" s="143">
        <v>0</v>
      </c>
    </row>
    <row r="140" s="1" customFormat="1" ht="6.96" customHeight="1">
      <c r="B140" s="76"/>
      <c r="C140" s="77"/>
      <c r="D140" s="77"/>
      <c r="E140" s="77"/>
      <c r="F140" s="77"/>
      <c r="G140" s="77"/>
      <c r="H140" s="77"/>
      <c r="I140" s="77"/>
      <c r="J140" s="77"/>
      <c r="K140" s="77"/>
      <c r="L140" s="77"/>
      <c r="M140" s="77"/>
      <c r="N140" s="77"/>
      <c r="O140" s="77"/>
      <c r="P140" s="77"/>
      <c r="Q140" s="77"/>
      <c r="R140" s="78"/>
    </row>
  </sheetData>
  <sheetProtection sheet="1" formatColumns="0" formatRows="0" objects="1" scenarios="1" spinCount="10" saltValue="KhIzZ96EHSWlz85vzVAb/QIc8xoXDis4jrPdnuTnkdOi54TKBVCQbTukpjpuR+u7j/oB6NjkUUswVQubyyTFIA==" hashValue="KGUU5SEvU3Z3RUb8OqAHf2rnSCvm0QzmVgOzQ784Aib07qSzYvFU3fxeoD1A1ntzz+RnXEafOED892T/N5TLJg==" algorithmName="SHA-512" password="CC35"/>
  <mergeCells count="109"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2:Q92"/>
    <mergeCell ref="N94:Q94"/>
    <mergeCell ref="D95:H95"/>
    <mergeCell ref="N95:Q95"/>
    <mergeCell ref="D96:H96"/>
    <mergeCell ref="N96:Q96"/>
    <mergeCell ref="D97:H97"/>
    <mergeCell ref="N97:Q97"/>
    <mergeCell ref="D98:H98"/>
    <mergeCell ref="N98:Q98"/>
    <mergeCell ref="D99:H99"/>
    <mergeCell ref="N99:Q99"/>
    <mergeCell ref="N100:Q100"/>
    <mergeCell ref="L102:Q102"/>
    <mergeCell ref="C108:Q108"/>
    <mergeCell ref="F110:P110"/>
    <mergeCell ref="F111:P111"/>
    <mergeCell ref="M113:P113"/>
    <mergeCell ref="M115:Q115"/>
    <mergeCell ref="M116:Q116"/>
    <mergeCell ref="F118:I118"/>
    <mergeCell ref="L118:M118"/>
    <mergeCell ref="N118:Q118"/>
    <mergeCell ref="F121:I121"/>
    <mergeCell ref="L121:M121"/>
    <mergeCell ref="N121:Q121"/>
    <mergeCell ref="F122:I122"/>
    <mergeCell ref="F123:I123"/>
    <mergeCell ref="F124:I124"/>
    <mergeCell ref="F126:I126"/>
    <mergeCell ref="L126:M126"/>
    <mergeCell ref="N126:Q126"/>
    <mergeCell ref="F127:I127"/>
    <mergeCell ref="L127:M127"/>
    <mergeCell ref="N127:Q127"/>
    <mergeCell ref="F128:I128"/>
    <mergeCell ref="L128:M128"/>
    <mergeCell ref="N128:Q128"/>
    <mergeCell ref="F129:I129"/>
    <mergeCell ref="L129:M129"/>
    <mergeCell ref="N129:Q129"/>
    <mergeCell ref="F130:I130"/>
    <mergeCell ref="L130:M130"/>
    <mergeCell ref="N130:Q130"/>
    <mergeCell ref="F131:I131"/>
    <mergeCell ref="L131:M131"/>
    <mergeCell ref="N131:Q131"/>
    <mergeCell ref="F133:I133"/>
    <mergeCell ref="L133:M133"/>
    <mergeCell ref="N133:Q133"/>
    <mergeCell ref="F134:I134"/>
    <mergeCell ref="F135:I135"/>
    <mergeCell ref="L135:M135"/>
    <mergeCell ref="N135:Q135"/>
    <mergeCell ref="F136:I136"/>
    <mergeCell ref="L136:M136"/>
    <mergeCell ref="N136:Q136"/>
    <mergeCell ref="F138:I138"/>
    <mergeCell ref="L138:M138"/>
    <mergeCell ref="N138:Q138"/>
    <mergeCell ref="N119:Q119"/>
    <mergeCell ref="N120:Q120"/>
    <mergeCell ref="N125:Q125"/>
    <mergeCell ref="N132:Q132"/>
    <mergeCell ref="N137:Q137"/>
    <mergeCell ref="N139:Q139"/>
    <mergeCell ref="H1:K1"/>
    <mergeCell ref="S2:AC2"/>
  </mergeCells>
  <hyperlinks>
    <hyperlink ref="F1:G1" location="C2" display="1) Krycí list rozpočtu"/>
    <hyperlink ref="H1:K1" location="C86" display="2) Rekapitulace rozpočtu"/>
    <hyperlink ref="L1" location="C118" display="3) Rozpočet"/>
    <hyperlink ref="S1:T1" location="'Rekapitulace stavby'!C2" display="Rekapitulace stavby"/>
  </hyperlinks>
  <pageMargins left="0.5833333" right="0.5833333" top="0.5" bottom="0.4666667" header="0" footer="0"/>
  <pageSetup paperSize="9" blackAndWhite="1" fitToHeight="100"/>
  <headerFooter>
    <oddFooter>&amp;CStrana &amp;P z &amp;N</oddFooter>
  </headerFooter>
  <drawing r:id="rId1"/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Vladimir Korbel</dc:creator>
  <cp:lastModifiedBy>Vladimir Korbel</cp:lastModifiedBy>
  <dcterms:created xsi:type="dcterms:W3CDTF">2018-06-01T07:42:41Z</dcterms:created>
  <dcterms:modified xsi:type="dcterms:W3CDTF">2018-06-01T07:42:48Z</dcterms:modified>
</cp:coreProperties>
</file>