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377_Hnanice_penzion\03_RP\KPL DOKUMENTACE\VÝKAZ VÝMĚR\PS 01 - TECHNOLOGIE MINIPIVOVARU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80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'SO80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'SO80 1 Pol'!$A$1:$W$19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0" i="12" l="1"/>
  <c r="G17" i="12" l="1"/>
  <c r="G9" i="12" l="1"/>
  <c r="M9" i="12" s="1"/>
  <c r="I9" i="12"/>
  <c r="K9" i="12"/>
  <c r="V9" i="12"/>
  <c r="M10" i="12"/>
  <c r="I10" i="12"/>
  <c r="K10" i="12"/>
  <c r="V10" i="12"/>
  <c r="G11" i="12"/>
  <c r="M11" i="12" s="1"/>
  <c r="I11" i="12"/>
  <c r="K11" i="12"/>
  <c r="V11" i="12"/>
  <c r="G12" i="12"/>
  <c r="I12" i="12"/>
  <c r="K12" i="12"/>
  <c r="V12" i="12"/>
  <c r="G13" i="12"/>
  <c r="M13" i="12" s="1"/>
  <c r="I13" i="12"/>
  <c r="K13" i="12"/>
  <c r="V13" i="12"/>
  <c r="G14" i="12"/>
  <c r="M14" i="12" s="1"/>
  <c r="I14" i="12"/>
  <c r="K14" i="12"/>
  <c r="V14" i="12"/>
  <c r="G15" i="12"/>
  <c r="M15" i="12" s="1"/>
  <c r="I15" i="12"/>
  <c r="K15" i="12"/>
  <c r="V15" i="12"/>
  <c r="G16" i="12"/>
  <c r="M16" i="12" s="1"/>
  <c r="I16" i="12"/>
  <c r="K16" i="12"/>
  <c r="V16" i="12"/>
  <c r="AE18" i="12"/>
  <c r="F40" i="1" s="1"/>
  <c r="I20" i="1"/>
  <c r="I19" i="1"/>
  <c r="I18" i="1"/>
  <c r="I16" i="1"/>
  <c r="K8" i="12" l="1"/>
  <c r="F39" i="1"/>
  <c r="F41" i="1"/>
  <c r="V8" i="12"/>
  <c r="I8" i="12"/>
  <c r="G8" i="12"/>
  <c r="AF18" i="12"/>
  <c r="M12" i="12"/>
  <c r="M8" i="12" s="1"/>
  <c r="J28" i="1"/>
  <c r="J26" i="1"/>
  <c r="G38" i="1"/>
  <c r="F38" i="1"/>
  <c r="H32" i="1"/>
  <c r="J23" i="1"/>
  <c r="J24" i="1"/>
  <c r="J25" i="1"/>
  <c r="J27" i="1"/>
  <c r="E24" i="1"/>
  <c r="E26" i="1"/>
  <c r="F42" i="1" l="1"/>
  <c r="I49" i="1"/>
  <c r="G18" i="12"/>
  <c r="G40" i="1"/>
  <c r="H40" i="1" s="1"/>
  <c r="I40" i="1" s="1"/>
  <c r="G41" i="1"/>
  <c r="H41" i="1" s="1"/>
  <c r="I41" i="1" s="1"/>
  <c r="G39" i="1"/>
  <c r="G42" i="1" l="1"/>
  <c r="G25" i="1" s="1"/>
  <c r="A25" i="1" s="1"/>
  <c r="A26" i="1" s="1"/>
  <c r="G26" i="1" s="1"/>
  <c r="I17" i="1"/>
  <c r="I21" i="1" s="1"/>
  <c r="I50" i="1"/>
  <c r="J49" i="1" s="1"/>
  <c r="J50" i="1" s="1"/>
  <c r="G23" i="1"/>
  <c r="A23" i="1" s="1"/>
  <c r="A24" i="1" s="1"/>
  <c r="G24" i="1" s="1"/>
  <c r="H39" i="1"/>
  <c r="H42" i="1" s="1"/>
  <c r="A27" i="1" l="1"/>
  <c r="A29" i="1" s="1"/>
  <c r="G29" i="1" s="1"/>
  <c r="G27" i="1" s="1"/>
  <c r="G28" i="1"/>
  <c r="I39" i="1"/>
  <c r="I42" i="1" s="1"/>
  <c r="J41" i="1" l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<sst xmlns="http://schemas.openxmlformats.org/spreadsheetml/2006/main" count="150" uniqueCount="103">
  <si>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</si>
  <si>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</si>
  <si>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</si>
  <si>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</si>
  <si>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</si>
  <si>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</si>
  <si>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</si>
  <si>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</si>
  <si>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</si>
  <si>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</si>
  <si>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</si>
  <si>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</si>
  <si>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</si>
  <si>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</si>
  <si>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</si>
  <si>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</si>
  <si>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</si>
  <si>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</si>
  <si>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</si>
  <si>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</si>
  <si>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</si>
  <si>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</si>
  <si>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</si>
  <si>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</si>
  <si>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</si>
  <si>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</si>
  <si>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</si>
  <si>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</si>
  <si>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</si>
  <si>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</si>
  <si>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</si>
  <si>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</si>
  <si>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</si>
  <si>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</si>
  <si>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</si>
  <si>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</si>
  <si>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</si>
  <si>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</si>
  <si>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</si>
  <si>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</si>
  <si>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</si>
  <si>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</si>
  <si>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</si>
  <si>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</si>
  <si>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Interier a vnitřní vybavení</t>
  </si>
  <si>
    <t>SO80</t>
  </si>
  <si>
    <t>Objekt:</t>
  </si>
  <si>
    <t>Rozpočet:</t>
  </si>
  <si>
    <t>VD16</t>
  </si>
  <si>
    <t>Stavba</t>
  </si>
  <si>
    <t>Celkem za stavbu</t>
  </si>
  <si>
    <t>CZK</t>
  </si>
  <si>
    <t>Rekapitulace dílů</t>
  </si>
  <si>
    <t>Typ dílu</t>
  </si>
  <si>
    <t>766b</t>
  </si>
  <si>
    <t>Interier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</si>
  <si>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</si>
  <si>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</si>
  <si>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</si>
  <si>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</si>
  <si>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</si>
  <si>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</si>
  <si>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</si>
  <si>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</si>
  <si>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</si>
  <si>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</si>
  <si>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</si>
  <si>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</si>
  <si>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</si>
  <si>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</si>
  <si>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</si>
  <si>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</si>
  <si>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</si>
  <si>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Nhod / MJ</t>
  </si>
  <si>
    <t>Nhod celk.</t>
  </si>
  <si>
    <t>Dodavatel</t>
  </si>
  <si>
    <t>Díl:</t>
  </si>
  <si>
    <t>DIL</t>
  </si>
  <si>
    <t>POL1_</t>
  </si>
  <si>
    <t xml:space="preserve">ks    </t>
  </si>
  <si>
    <t>SUM</t>
  </si>
  <si>
    <t>END</t>
  </si>
  <si>
    <t>Technologie pivovaru</t>
  </si>
  <si>
    <t>PS01</t>
  </si>
  <si>
    <t>Dostavba minipivovaru</t>
  </si>
  <si>
    <t>Dostavba pivovaru</t>
  </si>
  <si>
    <t>0</t>
  </si>
  <si>
    <t>3.1</t>
  </si>
  <si>
    <t>Vířivá káď 5hl, vč. izolace</t>
  </si>
  <si>
    <t>Kvasná káď 10hl, hranatá s víkem, izolací a chladicím duplikátem</t>
  </si>
  <si>
    <t>4.3B</t>
  </si>
  <si>
    <t>4.4</t>
  </si>
  <si>
    <t>Ležácký tank stojatý 10hl, 3bar, s kalibrovaným stavoznakem, izolací a chladicím duplikátem</t>
  </si>
  <si>
    <t>5.1</t>
  </si>
  <si>
    <t>Přetlačný tank 5hl, s kalibrovaným stavoznakem, měděným opláštěním, izolací a chladicím duplikátem</t>
  </si>
  <si>
    <t>7.1</t>
  </si>
  <si>
    <t>Výrobník ledové vody VLV 260, vč CHKJ</t>
  </si>
  <si>
    <t>9.1</t>
  </si>
  <si>
    <t>9.2</t>
  </si>
  <si>
    <t>Materiál řízení a regulace teplot tanků</t>
  </si>
  <si>
    <t>9.3A</t>
  </si>
  <si>
    <t>Materiál potrubního propojení
- nrezové potrubí
- pojízdné čerpadlo na pivo s regulací otáček
- materiál pro montáž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</si>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</sst>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5" borderId="21" xfId="0" applyFill="1" applyBorder="1" applyAlignment="1">
      <alignment wrapText="1"/>
    </xf>
    <xf numFmtId="0" fontId="16" fillId="0" borderId="0" xfId="0" applyFont="1"/>
    <xf numFmtId="4" fontId="0" fillId="0" borderId="0" xfId="0" applyNumberFormat="1" applyAlignment="1">
      <alignment vertical="top"/>
    </xf>
    <xf numFmtId="4" fontId="8" fillId="3" borderId="18" xfId="0" applyNumberFormat="1" applyFont="1" applyFill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wrapText="1"/>
    </xf>
    <xf numFmtId="0" fontId="0" fillId="0" borderId="21" xfId="0" applyFont="1" applyBorder="1" applyAlignment="1" applyProtection="1">
      <alignment vertical="center"/>
    </xf>
    <xf numFmtId="49" fontId="0" fillId="0" borderId="12" xfId="0" applyNumberFormat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49" fontId="0" fillId="3" borderId="12" xfId="0" applyNumberFormat="1" applyFill="1" applyBorder="1" applyAlignment="1" applyProtection="1">
      <alignment vertical="center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21" xfId="0" applyFill="1" applyBorder="1" applyProtection="1"/>
    <xf numFmtId="49" fontId="0" fillId="5" borderId="21" xfId="0" applyNumberFormat="1" applyFill="1" applyBorder="1" applyProtection="1"/>
    <xf numFmtId="0" fontId="0" fillId="5" borderId="21" xfId="0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0" xfId="0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/>
    </xf>
    <xf numFmtId="164" fontId="0" fillId="0" borderId="0" xfId="0" applyNumberFormat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49" fontId="8" fillId="3" borderId="18" xfId="0" applyNumberFormat="1" applyFont="1" applyFill="1" applyBorder="1" applyAlignment="1" applyProtection="1">
      <alignment vertical="top"/>
    </xf>
    <xf numFmtId="49" fontId="8" fillId="3" borderId="18" xfId="0" applyNumberFormat="1" applyFont="1" applyFill="1" applyBorder="1" applyAlignment="1" applyProtection="1">
      <alignment horizontal="left" vertical="top" wrapText="1"/>
    </xf>
    <xf numFmtId="0" fontId="8" fillId="3" borderId="18" xfId="0" applyFont="1" applyFill="1" applyBorder="1" applyAlignment="1" applyProtection="1">
      <alignment horizontal="center" vertical="top" shrinkToFit="1"/>
    </xf>
    <xf numFmtId="164" fontId="8" fillId="3" borderId="18" xfId="0" applyNumberFormat="1" applyFont="1" applyFill="1" applyBorder="1" applyAlignment="1" applyProtection="1">
      <alignment vertical="top" shrinkToFit="1"/>
    </xf>
    <xf numFmtId="4" fontId="8" fillId="3" borderId="18" xfId="0" applyNumberFormat="1" applyFont="1" applyFill="1" applyBorder="1" applyAlignment="1" applyProtection="1">
      <alignment vertical="top" shrinkToFit="1"/>
    </xf>
    <xf numFmtId="0" fontId="16" fillId="0" borderId="38" xfId="0" applyFont="1" applyBorder="1" applyAlignment="1" applyProtection="1">
      <alignment vertical="top"/>
    </xf>
    <xf numFmtId="49" fontId="16" fillId="0" borderId="39" xfId="0" applyNumberFormat="1" applyFont="1" applyBorder="1" applyAlignment="1" applyProtection="1">
      <alignment vertical="top"/>
    </xf>
    <xf numFmtId="49" fontId="16" fillId="0" borderId="39" xfId="0" applyNumberFormat="1" applyFont="1" applyBorder="1" applyAlignment="1" applyProtection="1">
      <alignment horizontal="left" vertical="top" wrapText="1"/>
    </xf>
    <xf numFmtId="0" fontId="16" fillId="0" borderId="39" xfId="0" applyFont="1" applyBorder="1" applyAlignment="1" applyProtection="1">
      <alignment horizontal="center" vertical="top" shrinkToFit="1"/>
    </xf>
    <xf numFmtId="164" fontId="16" fillId="0" borderId="39" xfId="0" applyNumberFormat="1" applyFont="1" applyBorder="1" applyAlignment="1" applyProtection="1">
      <alignment vertical="top" shrinkToFit="1"/>
    </xf>
    <xf numFmtId="4" fontId="16" fillId="0" borderId="39" xfId="0" applyNumberFormat="1" applyFont="1" applyBorder="1" applyAlignment="1" applyProtection="1">
      <alignment vertical="top" shrinkToFit="1"/>
    </xf>
    <xf numFmtId="0" fontId="8" fillId="3" borderId="15" xfId="0" applyFont="1" applyFill="1" applyBorder="1" applyAlignment="1" applyProtection="1">
      <alignment vertical="top"/>
    </xf>
    <xf numFmtId="49" fontId="8" fillId="3" borderId="12" xfId="0" applyNumberFormat="1" applyFont="1" applyFill="1" applyBorder="1" applyAlignment="1" applyProtection="1">
      <alignment vertical="top"/>
    </xf>
    <xf numFmtId="49" fontId="8" fillId="3" borderId="12" xfId="0" applyNumberFormat="1" applyFont="1" applyFill="1" applyBorder="1" applyAlignment="1" applyProtection="1">
      <alignment horizontal="left" vertical="top" wrapText="1"/>
    </xf>
    <xf numFmtId="0" fontId="8" fillId="3" borderId="12" xfId="0" applyFont="1" applyFill="1" applyBorder="1" applyAlignment="1" applyProtection="1">
      <alignment horizontal="center" vertical="top"/>
    </xf>
    <xf numFmtId="0" fontId="8" fillId="3" borderId="12" xfId="0" applyFont="1" applyFill="1" applyBorder="1" applyAlignment="1" applyProtection="1">
      <alignment vertical="top"/>
    </xf>
    <xf numFmtId="4" fontId="8" fillId="3" borderId="22" xfId="0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 applyProtection="1">
      <alignment horizontal="center"/>
    </xf>
    <xf numFmtId="49" fontId="0" fillId="0" borderId="12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49" fontId="0" fillId="3" borderId="12" xfId="0" applyNumberFormat="1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84" t="s">
        <v>39</v>
      </c>
      <c r="B2" s="184"/>
      <c r="C2" s="184"/>
      <c r="D2" s="184"/>
      <c r="E2" s="184"/>
      <c r="F2" s="184"/>
      <c r="G2" s="184"/>
    </row>
  </sheetData>
  <sheetProtection password="DC0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abSelected="1" topLeftCell="B15" zoomScaleNormal="100" zoomScaleSheetLayoutView="75" workbookViewId="0">
      <selection activeCell="I16" sqref="I16:J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85" t="s">
        <v>41</v>
      </c>
      <c r="C1" s="186"/>
      <c r="D1" s="186"/>
      <c r="E1" s="186"/>
      <c r="F1" s="186"/>
      <c r="G1" s="186"/>
      <c r="H1" s="186"/>
      <c r="I1" s="186"/>
      <c r="J1" s="187"/>
    </row>
    <row r="2" spans="1:15" ht="36" customHeight="1" x14ac:dyDescent="0.2">
      <c r="A2" s="3"/>
      <c r="B2" s="80" t="s">
        <v>22</v>
      </c>
      <c r="C2" s="81"/>
      <c r="D2" s="82" t="s">
        <v>48</v>
      </c>
      <c r="E2" s="194" t="s">
        <v>85</v>
      </c>
      <c r="F2" s="195"/>
      <c r="G2" s="195"/>
      <c r="H2" s="195"/>
      <c r="I2" s="195"/>
      <c r="J2" s="196"/>
      <c r="O2" s="2"/>
    </row>
    <row r="3" spans="1:15" ht="27" customHeight="1" x14ac:dyDescent="0.2">
      <c r="A3" s="3"/>
      <c r="B3" s="83" t="s">
        <v>46</v>
      </c>
      <c r="C3" s="81"/>
      <c r="D3" s="84" t="s">
        <v>83</v>
      </c>
      <c r="E3" s="197" t="s">
        <v>82</v>
      </c>
      <c r="F3" s="198"/>
      <c r="G3" s="198"/>
      <c r="H3" s="198"/>
      <c r="I3" s="198"/>
      <c r="J3" s="199"/>
    </row>
    <row r="4" spans="1:15" ht="23.25" customHeight="1" x14ac:dyDescent="0.2">
      <c r="A4" s="79">
        <v>908</v>
      </c>
      <c r="B4" s="85" t="s">
        <v>47</v>
      </c>
      <c r="C4" s="86"/>
      <c r="D4" s="87" t="s">
        <v>43</v>
      </c>
      <c r="E4" s="208" t="s">
        <v>82</v>
      </c>
      <c r="F4" s="209"/>
      <c r="G4" s="209"/>
      <c r="H4" s="209"/>
      <c r="I4" s="209"/>
      <c r="J4" s="210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01"/>
      <c r="E11" s="201"/>
      <c r="F11" s="201"/>
      <c r="G11" s="201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06"/>
      <c r="E12" s="206"/>
      <c r="F12" s="206"/>
      <c r="G12" s="206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07"/>
      <c r="E13" s="207"/>
      <c r="F13" s="207"/>
      <c r="G13" s="207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00"/>
      <c r="F15" s="200"/>
      <c r="G15" s="202"/>
      <c r="H15" s="202"/>
      <c r="I15" s="202" t="s">
        <v>29</v>
      </c>
      <c r="J15" s="203"/>
    </row>
    <row r="16" spans="1:15" ht="23.25" customHeight="1" x14ac:dyDescent="0.2">
      <c r="A16" s="141" t="s">
        <v>24</v>
      </c>
      <c r="B16" s="57" t="s">
        <v>24</v>
      </c>
      <c r="C16" s="58"/>
      <c r="D16" s="59"/>
      <c r="E16" s="191"/>
      <c r="F16" s="192"/>
      <c r="G16" s="191"/>
      <c r="H16" s="192"/>
      <c r="I16" s="191">
        <f>SUMIF(F49:F49,A16,I49:I49)+SUMIF(F49:F49,"PSU",I49:I49)</f>
        <v>0</v>
      </c>
      <c r="J16" s="193"/>
    </row>
    <row r="17" spans="1:10" ht="23.25" customHeight="1" x14ac:dyDescent="0.2">
      <c r="A17" s="141" t="s">
        <v>25</v>
      </c>
      <c r="B17" s="57" t="s">
        <v>25</v>
      </c>
      <c r="C17" s="58"/>
      <c r="D17" s="59"/>
      <c r="E17" s="191"/>
      <c r="F17" s="192"/>
      <c r="G17" s="191"/>
      <c r="H17" s="192"/>
      <c r="I17" s="191">
        <f>SUMIF(F49:F49,A17,I49:I49)</f>
        <v>0</v>
      </c>
      <c r="J17" s="193"/>
    </row>
    <row r="18" spans="1:10" ht="23.25" customHeight="1" x14ac:dyDescent="0.2">
      <c r="A18" s="141" t="s">
        <v>26</v>
      </c>
      <c r="B18" s="57" t="s">
        <v>26</v>
      </c>
      <c r="C18" s="58"/>
      <c r="D18" s="59"/>
      <c r="E18" s="191"/>
      <c r="F18" s="192"/>
      <c r="G18" s="191"/>
      <c r="H18" s="192"/>
      <c r="I18" s="191">
        <f>SUMIF(F49:F49,A18,I49:I49)</f>
        <v>0</v>
      </c>
      <c r="J18" s="193"/>
    </row>
    <row r="19" spans="1:10" ht="23.25" customHeight="1" x14ac:dyDescent="0.2">
      <c r="A19" s="141" t="s">
        <v>56</v>
      </c>
      <c r="B19" s="57" t="s">
        <v>27</v>
      </c>
      <c r="C19" s="58"/>
      <c r="D19" s="59"/>
      <c r="E19" s="191"/>
      <c r="F19" s="192"/>
      <c r="G19" s="191"/>
      <c r="H19" s="192"/>
      <c r="I19" s="191">
        <f>SUMIF(F49:F49,A19,I49:I49)</f>
        <v>0</v>
      </c>
      <c r="J19" s="193"/>
    </row>
    <row r="20" spans="1:10" ht="23.25" customHeight="1" x14ac:dyDescent="0.2">
      <c r="A20" s="141" t="s">
        <v>57</v>
      </c>
      <c r="B20" s="57" t="s">
        <v>28</v>
      </c>
      <c r="C20" s="58"/>
      <c r="D20" s="59"/>
      <c r="E20" s="191"/>
      <c r="F20" s="192"/>
      <c r="G20" s="191"/>
      <c r="H20" s="192"/>
      <c r="I20" s="191">
        <f>SUMIF(F49:F49,A20,I49:I49)</f>
        <v>0</v>
      </c>
      <c r="J20" s="193"/>
    </row>
    <row r="21" spans="1:10" ht="23.25" customHeight="1" x14ac:dyDescent="0.2">
      <c r="A21" s="3"/>
      <c r="B21" s="74" t="s">
        <v>29</v>
      </c>
      <c r="C21" s="75"/>
      <c r="D21" s="76"/>
      <c r="E21" s="204"/>
      <c r="F21" s="205"/>
      <c r="G21" s="204"/>
      <c r="H21" s="205"/>
      <c r="I21" s="204">
        <f>SUM(I16:J20)</f>
        <v>0</v>
      </c>
      <c r="J21" s="216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214">
        <f>ZakladDPHSniVypocet</f>
        <v>0</v>
      </c>
      <c r="H23" s="215"/>
      <c r="I23" s="215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212">
        <f>IF(A24&gt;50, ROUNDUP(A23, 0), ROUNDDOWN(A23, 0))</f>
        <v>0</v>
      </c>
      <c r="H24" s="213"/>
      <c r="I24" s="213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214">
        <f>ZakladDPHZaklVypocet</f>
        <v>0</v>
      </c>
      <c r="H25" s="215"/>
      <c r="I25" s="215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188">
        <f>IF(A26&gt;50, ROUNDUP(A25, 0), ROUNDDOWN(A25, 0))</f>
        <v>0</v>
      </c>
      <c r="H26" s="189"/>
      <c r="I26" s="189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190">
        <f>CenaCelkem-(ZakladDPHSni+DPHSni+ZakladDPHZakl+DPHZakl)</f>
        <v>0</v>
      </c>
      <c r="H27" s="190"/>
      <c r="I27" s="190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17">
        <f>ZakladDPHSniVypocet+ZakladDPHZaklVypocet</f>
        <v>0</v>
      </c>
      <c r="H28" s="218"/>
      <c r="I28" s="218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35</v>
      </c>
      <c r="C29" s="123"/>
      <c r="D29" s="123"/>
      <c r="E29" s="123"/>
      <c r="F29" s="123"/>
      <c r="G29" s="217">
        <f>IF(A29&gt;50, ROUNDUP(A27, 0), ROUNDDOWN(A27, 0))</f>
        <v>0</v>
      </c>
      <c r="H29" s="217"/>
      <c r="I29" s="217"/>
      <c r="J29" s="124" t="s">
        <v>51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43244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1" t="s">
        <v>2</v>
      </c>
      <c r="E35" s="211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49</v>
      </c>
      <c r="C39" s="219"/>
      <c r="D39" s="220"/>
      <c r="E39" s="220"/>
      <c r="F39" s="105">
        <f>'SO80 1 Pol'!AE18</f>
        <v>0</v>
      </c>
      <c r="G39" s="106">
        <f>'SO80 1 Pol'!AF18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45</v>
      </c>
      <c r="C40" s="221" t="s">
        <v>44</v>
      </c>
      <c r="D40" s="222"/>
      <c r="E40" s="222"/>
      <c r="F40" s="110">
        <f>'SO80 1 Pol'!AE18</f>
        <v>0</v>
      </c>
      <c r="G40" s="111">
        <f>'SO80 1 Pol'!AF18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19" t="s">
        <v>44</v>
      </c>
      <c r="D41" s="220"/>
      <c r="E41" s="220"/>
      <c r="F41" s="114">
        <f>'SO80 1 Pol'!AE18</f>
        <v>0</v>
      </c>
      <c r="G41" s="107">
        <f>'SO80 1 Pol'!AF18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23" t="s">
        <v>50</v>
      </c>
      <c r="C42" s="224"/>
      <c r="D42" s="224"/>
      <c r="E42" s="225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52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53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54</v>
      </c>
      <c r="C49" s="226" t="s">
        <v>55</v>
      </c>
      <c r="D49" s="227"/>
      <c r="E49" s="227"/>
      <c r="F49" s="139" t="s">
        <v>25</v>
      </c>
      <c r="G49" s="133"/>
      <c r="H49" s="133"/>
      <c r="I49" s="133">
        <f>'SO80 1 Pol'!G8</f>
        <v>0</v>
      </c>
      <c r="J49" s="137" t="str">
        <f>IF(I50=0,"",I49/I50*100)</f>
        <v/>
      </c>
    </row>
    <row r="50" spans="1:10" ht="25.5" customHeight="1" x14ac:dyDescent="0.2">
      <c r="A50" s="128"/>
      <c r="B50" s="134" t="s">
        <v>1</v>
      </c>
      <c r="C50" s="134"/>
      <c r="D50" s="135"/>
      <c r="E50" s="135"/>
      <c r="F50" s="140"/>
      <c r="G50" s="136"/>
      <c r="H50" s="136"/>
      <c r="I50" s="136">
        <f>I49</f>
        <v>0</v>
      </c>
      <c r="J50" s="138" t="str">
        <f>J49</f>
        <v/>
      </c>
    </row>
    <row r="51" spans="1:10" x14ac:dyDescent="0.2">
      <c r="F51" s="92"/>
      <c r="G51" s="91"/>
      <c r="H51" s="92"/>
      <c r="I51" s="91"/>
      <c r="J51" s="93"/>
    </row>
    <row r="52" spans="1:10" x14ac:dyDescent="0.2">
      <c r="F52" s="92"/>
      <c r="G52" s="91"/>
      <c r="H52" s="92"/>
      <c r="I52" s="91"/>
      <c r="J52" s="93"/>
    </row>
    <row r="53" spans="1:10" x14ac:dyDescent="0.2">
      <c r="F53" s="92"/>
      <c r="G53" s="91"/>
      <c r="H53" s="92"/>
      <c r="I53" s="91"/>
      <c r="J53" s="93"/>
    </row>
  </sheetData>
  <sheetProtection algorithmName="SHA-512" hashValue="EKJTHMCOs0oOJ3z6HJFwQa1fbaqvQTkkUiReh0e3hl0W0fmH+KkiBnHNcmlaFS0YWW7lhnJ2ZzQHjVIv+gCAmg==" saltValue="iMAe5Hr49iXpgTVLPxyiUg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28" t="s">
        <v>6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78" t="s">
        <v>7</v>
      </c>
      <c r="B2" s="77"/>
      <c r="C2" s="230"/>
      <c r="D2" s="230"/>
      <c r="E2" s="230"/>
      <c r="F2" s="230"/>
      <c r="G2" s="231"/>
    </row>
    <row r="3" spans="1:7" ht="24.95" customHeight="1" x14ac:dyDescent="0.2">
      <c r="A3" s="78" t="s">
        <v>8</v>
      </c>
      <c r="B3" s="77"/>
      <c r="C3" s="230"/>
      <c r="D3" s="230"/>
      <c r="E3" s="230"/>
      <c r="F3" s="230"/>
      <c r="G3" s="231"/>
    </row>
    <row r="4" spans="1:7" ht="24.95" customHeight="1" x14ac:dyDescent="0.2">
      <c r="A4" s="78" t="s">
        <v>9</v>
      </c>
      <c r="B4" s="77"/>
      <c r="C4" s="230"/>
      <c r="D4" s="230"/>
      <c r="E4" s="230"/>
      <c r="F4" s="230"/>
      <c r="G4" s="231"/>
    </row>
    <row r="5" spans="1:7" x14ac:dyDescent="0.2">
      <c r="B5" s="6"/>
      <c r="C5" s="7"/>
      <c r="D5" s="8"/>
    </row>
  </sheetData>
  <sheetProtection password="DC0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83"/>
  <sheetViews>
    <sheetView workbookViewId="0">
      <pane ySplit="7" topLeftCell="A8" activePane="bottomLeft" state="frozen"/>
      <selection pane="bottomLeft" activeCell="F11" sqref="F11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2" t="s">
        <v>58</v>
      </c>
      <c r="B1" s="232"/>
      <c r="C1" s="232"/>
      <c r="D1" s="232"/>
      <c r="E1" s="232"/>
      <c r="F1" s="232"/>
      <c r="G1" s="232"/>
      <c r="AG1" t="s">
        <v>59</v>
      </c>
    </row>
    <row r="2" spans="1:60" ht="24.95" customHeight="1" x14ac:dyDescent="0.2">
      <c r="A2" s="150" t="s">
        <v>7</v>
      </c>
      <c r="B2" s="151" t="s">
        <v>48</v>
      </c>
      <c r="C2" s="233" t="s">
        <v>84</v>
      </c>
      <c r="D2" s="234"/>
      <c r="E2" s="234"/>
      <c r="F2" s="234"/>
      <c r="G2" s="235"/>
      <c r="AG2" t="s">
        <v>60</v>
      </c>
    </row>
    <row r="3" spans="1:60" ht="24.95" customHeight="1" x14ac:dyDescent="0.2">
      <c r="A3" s="150" t="s">
        <v>8</v>
      </c>
      <c r="B3" s="151" t="s">
        <v>83</v>
      </c>
      <c r="C3" s="233" t="s">
        <v>82</v>
      </c>
      <c r="D3" s="234"/>
      <c r="E3" s="234"/>
      <c r="F3" s="234"/>
      <c r="G3" s="235"/>
      <c r="AC3" s="90" t="s">
        <v>60</v>
      </c>
      <c r="AG3" t="s">
        <v>61</v>
      </c>
    </row>
    <row r="4" spans="1:60" ht="24.95" customHeight="1" x14ac:dyDescent="0.2">
      <c r="A4" s="152" t="s">
        <v>9</v>
      </c>
      <c r="B4" s="153"/>
      <c r="C4" s="236"/>
      <c r="D4" s="237"/>
      <c r="E4" s="237"/>
      <c r="F4" s="237"/>
      <c r="G4" s="238"/>
      <c r="AG4" t="s">
        <v>62</v>
      </c>
    </row>
    <row r="5" spans="1:60" x14ac:dyDescent="0.2">
      <c r="A5" s="154"/>
      <c r="B5" s="155"/>
      <c r="C5" s="155"/>
      <c r="D5" s="156"/>
      <c r="E5" s="154"/>
      <c r="F5" s="154"/>
      <c r="G5" s="154"/>
    </row>
    <row r="6" spans="1:60" ht="25.5" x14ac:dyDescent="0.2">
      <c r="A6" s="157" t="s">
        <v>63</v>
      </c>
      <c r="B6" s="158" t="s">
        <v>64</v>
      </c>
      <c r="C6" s="158" t="s">
        <v>65</v>
      </c>
      <c r="D6" s="159" t="s">
        <v>66</v>
      </c>
      <c r="E6" s="157" t="s">
        <v>67</v>
      </c>
      <c r="F6" s="160" t="s">
        <v>68</v>
      </c>
      <c r="G6" s="157" t="s">
        <v>29</v>
      </c>
      <c r="H6" s="143" t="s">
        <v>30</v>
      </c>
      <c r="I6" s="143" t="s">
        <v>69</v>
      </c>
      <c r="J6" s="143" t="s">
        <v>31</v>
      </c>
      <c r="K6" s="143" t="s">
        <v>70</v>
      </c>
      <c r="L6" s="143" t="s">
        <v>71</v>
      </c>
      <c r="M6" s="143" t="s">
        <v>72</v>
      </c>
      <c r="U6" t="s">
        <v>73</v>
      </c>
      <c r="V6" t="s">
        <v>74</v>
      </c>
      <c r="W6" t="s">
        <v>75</v>
      </c>
    </row>
    <row r="7" spans="1:60" hidden="1" x14ac:dyDescent="0.2">
      <c r="A7" s="161"/>
      <c r="B7" s="162"/>
      <c r="C7" s="162"/>
      <c r="D7" s="163"/>
      <c r="E7" s="164"/>
      <c r="F7" s="165"/>
      <c r="G7" s="165"/>
      <c r="H7" s="145"/>
      <c r="I7" s="145"/>
      <c r="J7" s="145"/>
      <c r="K7" s="145"/>
      <c r="L7" s="145"/>
      <c r="M7" s="145"/>
    </row>
    <row r="8" spans="1:60" x14ac:dyDescent="0.2">
      <c r="A8" s="166" t="s">
        <v>76</v>
      </c>
      <c r="B8" s="167" t="s">
        <v>86</v>
      </c>
      <c r="C8" s="168" t="s">
        <v>82</v>
      </c>
      <c r="D8" s="169"/>
      <c r="E8" s="170"/>
      <c r="F8" s="171"/>
      <c r="G8" s="171">
        <f>SUMIF(AG9:AG16,"&lt;&gt;NOR",G9:G16)</f>
        <v>0</v>
      </c>
      <c r="H8" s="146"/>
      <c r="I8" s="146">
        <f>SUM(I9:I16)</f>
        <v>0</v>
      </c>
      <c r="J8" s="146"/>
      <c r="K8" s="146">
        <f>SUM(K9:K16)</f>
        <v>113300</v>
      </c>
      <c r="L8" s="146"/>
      <c r="M8" s="146">
        <f>SUM(M9:M16)</f>
        <v>0</v>
      </c>
      <c r="V8">
        <f>SUM(V9:V16)</f>
        <v>0</v>
      </c>
      <c r="AG8" t="s">
        <v>77</v>
      </c>
    </row>
    <row r="9" spans="1:60" outlineLevel="1" x14ac:dyDescent="0.2">
      <c r="A9" s="172">
        <v>1</v>
      </c>
      <c r="B9" s="173" t="s">
        <v>87</v>
      </c>
      <c r="C9" s="174" t="s">
        <v>88</v>
      </c>
      <c r="D9" s="175" t="s">
        <v>79</v>
      </c>
      <c r="E9" s="176">
        <v>1</v>
      </c>
      <c r="F9" s="147"/>
      <c r="G9" s="177">
        <f t="shared" ref="G9:G17" si="0">ROUND(E9*F9,2)</f>
        <v>0</v>
      </c>
      <c r="H9" s="147">
        <v>0</v>
      </c>
      <c r="I9" s="148">
        <f t="shared" ref="I9:I16" si="1">ROUND(E9*H9,2)</f>
        <v>0</v>
      </c>
      <c r="J9" s="147">
        <v>60000</v>
      </c>
      <c r="K9" s="148">
        <f t="shared" ref="K9:K16" si="2">ROUND(E9*J9,2)</f>
        <v>60000</v>
      </c>
      <c r="L9" s="148">
        <v>21</v>
      </c>
      <c r="M9" s="148">
        <f t="shared" ref="M9:M16" si="3">G9*(1+L9/100)</f>
        <v>0</v>
      </c>
      <c r="U9">
        <v>0</v>
      </c>
      <c r="V9">
        <f t="shared" ref="V9:V16" si="4">ROUND(E9*U9,2)</f>
        <v>0</v>
      </c>
      <c r="Y9" s="144"/>
      <c r="Z9" s="144"/>
      <c r="AA9" s="144"/>
      <c r="AB9" s="144"/>
      <c r="AC9" s="144"/>
      <c r="AD9" s="144"/>
      <c r="AE9" s="144"/>
      <c r="AF9" s="144"/>
      <c r="AG9" s="144" t="s">
        <v>78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</row>
    <row r="10" spans="1:60" outlineLevel="1" x14ac:dyDescent="0.2">
      <c r="A10" s="172">
        <v>2</v>
      </c>
      <c r="B10" s="173" t="s">
        <v>90</v>
      </c>
      <c r="C10" s="174" t="s">
        <v>89</v>
      </c>
      <c r="D10" s="175" t="s">
        <v>79</v>
      </c>
      <c r="E10" s="176">
        <v>1</v>
      </c>
      <c r="F10" s="147"/>
      <c r="G10" s="177">
        <f t="shared" si="0"/>
        <v>0</v>
      </c>
      <c r="H10" s="147">
        <v>0</v>
      </c>
      <c r="I10" s="148">
        <f t="shared" si="1"/>
        <v>0</v>
      </c>
      <c r="J10" s="147">
        <v>5400</v>
      </c>
      <c r="K10" s="148">
        <f t="shared" si="2"/>
        <v>5400</v>
      </c>
      <c r="L10" s="148">
        <v>21</v>
      </c>
      <c r="M10" s="148">
        <f t="shared" si="3"/>
        <v>0</v>
      </c>
      <c r="U10">
        <v>0</v>
      </c>
      <c r="V10">
        <f t="shared" si="4"/>
        <v>0</v>
      </c>
      <c r="Y10" s="144"/>
      <c r="Z10" s="144"/>
      <c r="AA10" s="144"/>
      <c r="AB10" s="144"/>
      <c r="AC10" s="144"/>
      <c r="AD10" s="144"/>
      <c r="AE10" s="144"/>
      <c r="AF10" s="144"/>
      <c r="AG10" s="144" t="s">
        <v>78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</row>
    <row r="11" spans="1:60" ht="22.5" outlineLevel="1" x14ac:dyDescent="0.2">
      <c r="A11" s="172">
        <v>3</v>
      </c>
      <c r="B11" s="173" t="s">
        <v>91</v>
      </c>
      <c r="C11" s="174" t="s">
        <v>92</v>
      </c>
      <c r="D11" s="175" t="s">
        <v>79</v>
      </c>
      <c r="E11" s="176">
        <v>5</v>
      </c>
      <c r="F11" s="147"/>
      <c r="G11" s="177">
        <f t="shared" si="0"/>
        <v>0</v>
      </c>
      <c r="H11" s="147">
        <v>0</v>
      </c>
      <c r="I11" s="148">
        <f t="shared" si="1"/>
        <v>0</v>
      </c>
      <c r="J11" s="147">
        <v>7000</v>
      </c>
      <c r="K11" s="148">
        <f t="shared" si="2"/>
        <v>35000</v>
      </c>
      <c r="L11" s="148">
        <v>21</v>
      </c>
      <c r="M11" s="148">
        <f t="shared" si="3"/>
        <v>0</v>
      </c>
      <c r="U11">
        <v>0</v>
      </c>
      <c r="V11">
        <f t="shared" si="4"/>
        <v>0</v>
      </c>
      <c r="Y11" s="144"/>
      <c r="Z11" s="144"/>
      <c r="AA11" s="144"/>
      <c r="AB11" s="144"/>
      <c r="AC11" s="144"/>
      <c r="AD11" s="144"/>
      <c r="AE11" s="144"/>
      <c r="AF11" s="144"/>
      <c r="AG11" s="144" t="s">
        <v>78</v>
      </c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</row>
    <row r="12" spans="1:60" ht="22.5" outlineLevel="1" x14ac:dyDescent="0.2">
      <c r="A12" s="172">
        <v>4</v>
      </c>
      <c r="B12" s="173" t="s">
        <v>93</v>
      </c>
      <c r="C12" s="174" t="s">
        <v>94</v>
      </c>
      <c r="D12" s="175" t="s">
        <v>79</v>
      </c>
      <c r="E12" s="176">
        <v>1</v>
      </c>
      <c r="F12" s="147"/>
      <c r="G12" s="177">
        <f t="shared" si="0"/>
        <v>0</v>
      </c>
      <c r="H12" s="147">
        <v>0</v>
      </c>
      <c r="I12" s="148">
        <f t="shared" si="1"/>
        <v>0</v>
      </c>
      <c r="J12" s="147">
        <v>1800</v>
      </c>
      <c r="K12" s="148">
        <f t="shared" si="2"/>
        <v>1800</v>
      </c>
      <c r="L12" s="148">
        <v>21</v>
      </c>
      <c r="M12" s="148">
        <f t="shared" si="3"/>
        <v>0</v>
      </c>
      <c r="U12">
        <v>0</v>
      </c>
      <c r="V12">
        <f t="shared" si="4"/>
        <v>0</v>
      </c>
      <c r="Y12" s="144"/>
      <c r="Z12" s="144"/>
      <c r="AA12" s="144"/>
      <c r="AB12" s="144"/>
      <c r="AC12" s="144"/>
      <c r="AD12" s="144"/>
      <c r="AE12" s="144"/>
      <c r="AF12" s="144"/>
      <c r="AG12" s="144" t="s">
        <v>78</v>
      </c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</row>
    <row r="13" spans="1:60" outlineLevel="1" x14ac:dyDescent="0.2">
      <c r="A13" s="172">
        <v>5</v>
      </c>
      <c r="B13" s="173" t="s">
        <v>95</v>
      </c>
      <c r="C13" s="174" t="s">
        <v>96</v>
      </c>
      <c r="D13" s="175" t="s">
        <v>79</v>
      </c>
      <c r="E13" s="176">
        <v>1</v>
      </c>
      <c r="F13" s="147"/>
      <c r="G13" s="177">
        <f t="shared" si="0"/>
        <v>0</v>
      </c>
      <c r="H13" s="147">
        <v>0</v>
      </c>
      <c r="I13" s="148">
        <f t="shared" si="1"/>
        <v>0</v>
      </c>
      <c r="J13" s="147">
        <v>1900</v>
      </c>
      <c r="K13" s="148">
        <f t="shared" si="2"/>
        <v>1900</v>
      </c>
      <c r="L13" s="148">
        <v>21</v>
      </c>
      <c r="M13" s="148">
        <f t="shared" si="3"/>
        <v>0</v>
      </c>
      <c r="U13">
        <v>0</v>
      </c>
      <c r="V13">
        <f t="shared" si="4"/>
        <v>0</v>
      </c>
      <c r="Y13" s="144"/>
      <c r="Z13" s="144"/>
      <c r="AA13" s="144"/>
      <c r="AB13" s="144"/>
      <c r="AC13" s="144"/>
      <c r="AD13" s="144"/>
      <c r="AE13" s="144"/>
      <c r="AF13" s="144"/>
      <c r="AG13" s="144" t="s">
        <v>78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</row>
    <row r="14" spans="1:60" ht="49.5" customHeight="1" outlineLevel="1" x14ac:dyDescent="0.2">
      <c r="A14" s="172">
        <v>6</v>
      </c>
      <c r="B14" s="173" t="s">
        <v>97</v>
      </c>
      <c r="C14" s="174" t="s">
        <v>101</v>
      </c>
      <c r="D14" s="175" t="s">
        <v>79</v>
      </c>
      <c r="E14" s="176">
        <v>1</v>
      </c>
      <c r="F14" s="147"/>
      <c r="G14" s="177">
        <f t="shared" si="0"/>
        <v>0</v>
      </c>
      <c r="H14" s="147">
        <v>0</v>
      </c>
      <c r="I14" s="148">
        <f t="shared" si="1"/>
        <v>0</v>
      </c>
      <c r="J14" s="147">
        <v>3800</v>
      </c>
      <c r="K14" s="148">
        <f t="shared" si="2"/>
        <v>3800</v>
      </c>
      <c r="L14" s="148">
        <v>21</v>
      </c>
      <c r="M14" s="148">
        <f t="shared" si="3"/>
        <v>0</v>
      </c>
      <c r="U14">
        <v>0</v>
      </c>
      <c r="V14">
        <f t="shared" si="4"/>
        <v>0</v>
      </c>
      <c r="Y14" s="144"/>
      <c r="Z14" s="144"/>
      <c r="AA14" s="144"/>
      <c r="AB14" s="144"/>
      <c r="AC14" s="144"/>
      <c r="AD14" s="144"/>
      <c r="AE14" s="144"/>
      <c r="AF14" s="144"/>
      <c r="AG14" s="144" t="s">
        <v>78</v>
      </c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</row>
    <row r="15" spans="1:60" outlineLevel="1" x14ac:dyDescent="0.2">
      <c r="A15" s="172">
        <v>7</v>
      </c>
      <c r="B15" s="173" t="s">
        <v>98</v>
      </c>
      <c r="C15" s="174" t="s">
        <v>99</v>
      </c>
      <c r="D15" s="175" t="s">
        <v>79</v>
      </c>
      <c r="E15" s="176">
        <v>1</v>
      </c>
      <c r="F15" s="147"/>
      <c r="G15" s="177">
        <f t="shared" si="0"/>
        <v>0</v>
      </c>
      <c r="H15" s="147">
        <v>0</v>
      </c>
      <c r="I15" s="148">
        <f t="shared" si="1"/>
        <v>0</v>
      </c>
      <c r="J15" s="147">
        <v>2000</v>
      </c>
      <c r="K15" s="148">
        <f t="shared" si="2"/>
        <v>2000</v>
      </c>
      <c r="L15" s="148">
        <v>21</v>
      </c>
      <c r="M15" s="148">
        <f t="shared" si="3"/>
        <v>0</v>
      </c>
      <c r="U15">
        <v>0</v>
      </c>
      <c r="V15">
        <f t="shared" si="4"/>
        <v>0</v>
      </c>
      <c r="Y15" s="144"/>
      <c r="Z15" s="144"/>
      <c r="AA15" s="144"/>
      <c r="AB15" s="144"/>
      <c r="AC15" s="144"/>
      <c r="AD15" s="144"/>
      <c r="AE15" s="144"/>
      <c r="AF15" s="144"/>
      <c r="AG15" s="144" t="s">
        <v>78</v>
      </c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</row>
    <row r="16" spans="1:60" outlineLevel="1" x14ac:dyDescent="0.2">
      <c r="A16" s="172">
        <v>8</v>
      </c>
      <c r="B16" s="173" t="s">
        <v>100</v>
      </c>
      <c r="C16" s="174" t="s">
        <v>31</v>
      </c>
      <c r="D16" s="175" t="s">
        <v>79</v>
      </c>
      <c r="E16" s="176">
        <v>1</v>
      </c>
      <c r="F16" s="147"/>
      <c r="G16" s="177">
        <f t="shared" si="0"/>
        <v>0</v>
      </c>
      <c r="H16" s="147">
        <v>0</v>
      </c>
      <c r="I16" s="148">
        <f t="shared" si="1"/>
        <v>0</v>
      </c>
      <c r="J16" s="147">
        <v>3400</v>
      </c>
      <c r="K16" s="148">
        <f t="shared" si="2"/>
        <v>3400</v>
      </c>
      <c r="L16" s="148">
        <v>21</v>
      </c>
      <c r="M16" s="148">
        <f t="shared" si="3"/>
        <v>0</v>
      </c>
      <c r="U16">
        <v>0</v>
      </c>
      <c r="V16">
        <f t="shared" si="4"/>
        <v>0</v>
      </c>
      <c r="Y16" s="144"/>
      <c r="Z16" s="144"/>
      <c r="AA16" s="144"/>
      <c r="AB16" s="144"/>
      <c r="AC16" s="144"/>
      <c r="AD16" s="144"/>
      <c r="AE16" s="144"/>
      <c r="AF16" s="144"/>
      <c r="AG16" s="144" t="s">
        <v>78</v>
      </c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</row>
    <row r="17" spans="1:33" x14ac:dyDescent="0.2">
      <c r="A17" s="161">
        <v>9</v>
      </c>
      <c r="B17" s="162"/>
      <c r="C17" s="174" t="s">
        <v>102</v>
      </c>
      <c r="D17" s="175" t="s">
        <v>79</v>
      </c>
      <c r="E17" s="176">
        <v>1</v>
      </c>
      <c r="F17" s="147"/>
      <c r="G17" s="177">
        <f t="shared" si="0"/>
        <v>0</v>
      </c>
      <c r="H17" s="5"/>
      <c r="I17" s="5"/>
      <c r="J17" s="5"/>
      <c r="K17" s="5"/>
      <c r="L17" s="5"/>
      <c r="M17" s="5"/>
      <c r="AE17">
        <v>15</v>
      </c>
      <c r="AF17">
        <v>21</v>
      </c>
    </row>
    <row r="18" spans="1:33" x14ac:dyDescent="0.2">
      <c r="A18" s="178"/>
      <c r="B18" s="179" t="s">
        <v>29</v>
      </c>
      <c r="C18" s="180"/>
      <c r="D18" s="181"/>
      <c r="E18" s="182"/>
      <c r="F18" s="182"/>
      <c r="G18" s="183">
        <f>G8</f>
        <v>0</v>
      </c>
      <c r="H18" s="5"/>
      <c r="I18" s="5"/>
      <c r="J18" s="5"/>
      <c r="K18" s="5"/>
      <c r="L18" s="5"/>
      <c r="M18" s="5"/>
      <c r="AE18">
        <f>SUMIF(L7:L16,AE17,G7:G16)</f>
        <v>0</v>
      </c>
      <c r="AF18">
        <f>SUMIF(L7:L16,AF17,G7:G16)</f>
        <v>0</v>
      </c>
      <c r="AG18" t="s">
        <v>80</v>
      </c>
    </row>
    <row r="19" spans="1:33" x14ac:dyDescent="0.2">
      <c r="C19" s="149"/>
      <c r="D19" s="142"/>
      <c r="AG19" t="s">
        <v>81</v>
      </c>
    </row>
    <row r="20" spans="1:33" x14ac:dyDescent="0.2">
      <c r="D20" s="142"/>
    </row>
    <row r="21" spans="1:33" x14ac:dyDescent="0.2">
      <c r="D21" s="142"/>
    </row>
    <row r="22" spans="1:33" x14ac:dyDescent="0.2">
      <c r="D22" s="142"/>
    </row>
    <row r="23" spans="1:33" x14ac:dyDescent="0.2">
      <c r="D23" s="142"/>
    </row>
    <row r="24" spans="1:33" x14ac:dyDescent="0.2">
      <c r="D24" s="142"/>
    </row>
    <row r="25" spans="1:33" x14ac:dyDescent="0.2">
      <c r="D25" s="142"/>
    </row>
    <row r="26" spans="1:33" x14ac:dyDescent="0.2">
      <c r="D26" s="142"/>
    </row>
    <row r="27" spans="1:33" x14ac:dyDescent="0.2">
      <c r="D27" s="142"/>
    </row>
    <row r="28" spans="1:33" x14ac:dyDescent="0.2">
      <c r="D28" s="142"/>
    </row>
    <row r="29" spans="1:33" x14ac:dyDescent="0.2">
      <c r="D29" s="142"/>
    </row>
    <row r="30" spans="1:33" x14ac:dyDescent="0.2">
      <c r="D30" s="142"/>
    </row>
    <row r="31" spans="1:33" x14ac:dyDescent="0.2">
      <c r="D31" s="142"/>
    </row>
    <row r="32" spans="1:33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</sheetData>
  <sheetProtection algorithmName="SHA-512" hashValue="trQnZsDz8PGamHig+3oC9dFu3qSp1yhncscyVAZhgsQOlYrvM5K5+CCPjEgQzgPgLD1PvTLKSNcUquaw056gLw==" saltValue="bmd01+WAs0Ci1J6VVR/5IQ==" spinCount="100000" sheet="1" objects="1" scenarios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SO80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'SO80 1 Pol'!Názvy_tisku</vt:lpstr>
      <vt:lpstr>oadresa</vt:lpstr>
      <vt:lpstr>Stavba!Objednatel</vt:lpstr>
      <vt:lpstr>Stavba!Objekt</vt:lpstr>
      <vt:lpstr>'SO80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Hudec</dc:creator>
  <cp:lastModifiedBy>Lucyna Sikora</cp:lastModifiedBy>
  <cp:lastPrinted>2014-02-28T09:52:57Z</cp:lastPrinted>
  <dcterms:created xsi:type="dcterms:W3CDTF">2009-04-08T07:15:50Z</dcterms:created>
  <dcterms:modified xsi:type="dcterms:W3CDTF">2018-05-24T13:35:23Z</dcterms:modified>
</cp:coreProperties>
</file>