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f05135\Desktop\web\nová SZP\projektové intervence\"/>
    </mc:Choice>
  </mc:AlternateContent>
  <bookViews>
    <workbookView xWindow="0" yWindow="0" windowWidth="28800" windowHeight="11700" tabRatio="579"/>
  </bookViews>
  <sheets>
    <sheet name="postup" sheetId="16" r:id="rId1"/>
    <sheet name="2022-ÚČ" sheetId="59" r:id="rId2"/>
    <sheet name="2021-ÚČ" sheetId="67" r:id="rId3"/>
    <sheet name="2020-ÚČ" sheetId="68" r:id="rId4"/>
    <sheet name="2019-ÚČ" sheetId="69" r:id="rId5"/>
    <sheet name="2022-DE" sheetId="70" r:id="rId6"/>
    <sheet name="PomocnyMCA" sheetId="4" state="veryHidden" r:id="rId7"/>
    <sheet name="2021-DE" sheetId="71" r:id="rId8"/>
    <sheet name="2020-DE" sheetId="72" r:id="rId9"/>
    <sheet name="2019-DE" sheetId="73" r:id="rId10"/>
    <sheet name="bodování" sheetId="3" r:id="rId11"/>
  </sheets>
  <calcPr calcId="162913"/>
</workbook>
</file>

<file path=xl/calcChain.xml><?xml version="1.0" encoding="utf-8"?>
<calcChain xmlns="http://schemas.openxmlformats.org/spreadsheetml/2006/main">
  <c r="I8" i="59" l="1"/>
  <c r="H6" i="70" l="1"/>
  <c r="H8" i="70"/>
  <c r="I11" i="70" l="1"/>
  <c r="I11" i="71"/>
  <c r="I13" i="73"/>
  <c r="H13" i="73"/>
  <c r="I12" i="73"/>
  <c r="H12" i="73"/>
  <c r="H11" i="73"/>
  <c r="I11" i="73" s="1"/>
  <c r="I10" i="73"/>
  <c r="H10" i="73"/>
  <c r="I9" i="73"/>
  <c r="H9" i="73"/>
  <c r="H8" i="73"/>
  <c r="I8" i="73" s="1"/>
  <c r="I7" i="73"/>
  <c r="H7" i="73"/>
  <c r="I6" i="73"/>
  <c r="H6" i="73"/>
  <c r="H13" i="72"/>
  <c r="I13" i="72" s="1"/>
  <c r="I12" i="72"/>
  <c r="H12" i="72"/>
  <c r="H11" i="72"/>
  <c r="I11" i="72" s="1"/>
  <c r="I10" i="72"/>
  <c r="H10" i="72"/>
  <c r="I9" i="72"/>
  <c r="H9" i="72"/>
  <c r="H8" i="72"/>
  <c r="I8" i="72" s="1"/>
  <c r="I7" i="72"/>
  <c r="H7" i="72"/>
  <c r="I6" i="72"/>
  <c r="H6" i="72"/>
  <c r="I13" i="71"/>
  <c r="H13" i="71"/>
  <c r="I12" i="71"/>
  <c r="H12" i="71"/>
  <c r="H11" i="71"/>
  <c r="H10" i="71"/>
  <c r="I10" i="71" s="1"/>
  <c r="H9" i="71"/>
  <c r="I9" i="71" s="1"/>
  <c r="I8" i="71"/>
  <c r="H8" i="71"/>
  <c r="I7" i="71"/>
  <c r="H7" i="71"/>
  <c r="I6" i="71"/>
  <c r="H6" i="71"/>
  <c r="H13" i="70"/>
  <c r="I14" i="71" l="1"/>
  <c r="I14" i="72"/>
  <c r="H19" i="3"/>
  <c r="I14" i="73"/>
  <c r="H15" i="3" s="1"/>
  <c r="H11" i="70"/>
  <c r="H13" i="3" l="1"/>
  <c r="H17" i="3"/>
  <c r="H11" i="3"/>
  <c r="H9" i="70"/>
  <c r="I9" i="70" s="1"/>
  <c r="I8" i="70"/>
  <c r="H7" i="70"/>
  <c r="I7" i="70" s="1"/>
  <c r="I6" i="70"/>
  <c r="I13" i="70"/>
  <c r="H12" i="70"/>
  <c r="I12" i="70" s="1"/>
  <c r="H10" i="70"/>
  <c r="I10" i="70" s="1"/>
  <c r="I14" i="70" l="1"/>
  <c r="J14" i="67"/>
  <c r="J14" i="68"/>
  <c r="H12" i="3" l="1"/>
  <c r="H10" i="3"/>
  <c r="H9" i="3"/>
  <c r="H7" i="3"/>
  <c r="J13" i="69"/>
  <c r="I13" i="69"/>
  <c r="J12" i="69"/>
  <c r="I12" i="69"/>
  <c r="J11" i="69"/>
  <c r="I11" i="69"/>
  <c r="J10" i="69"/>
  <c r="I10" i="69"/>
  <c r="J9" i="69"/>
  <c r="I9" i="69"/>
  <c r="J8" i="69"/>
  <c r="I8" i="69"/>
  <c r="J7" i="69"/>
  <c r="I7" i="69"/>
  <c r="J6" i="69"/>
  <c r="J14" i="69" s="1"/>
  <c r="I6" i="69"/>
  <c r="J13" i="68"/>
  <c r="I13" i="68"/>
  <c r="J12" i="68"/>
  <c r="I12" i="68"/>
  <c r="J11" i="68"/>
  <c r="I11" i="68"/>
  <c r="J10" i="68"/>
  <c r="I10" i="68"/>
  <c r="J9" i="68"/>
  <c r="I9" i="68"/>
  <c r="J8" i="68"/>
  <c r="I8" i="68"/>
  <c r="J7" i="68"/>
  <c r="I7" i="68"/>
  <c r="J6" i="68"/>
  <c r="I6" i="68"/>
  <c r="J13" i="67"/>
  <c r="I13" i="67"/>
  <c r="J12" i="67"/>
  <c r="I12" i="67"/>
  <c r="J11" i="67"/>
  <c r="I11" i="67"/>
  <c r="J10" i="67"/>
  <c r="I10" i="67"/>
  <c r="J9" i="67"/>
  <c r="I9" i="67"/>
  <c r="J8" i="67"/>
  <c r="I8" i="67"/>
  <c r="J7" i="67"/>
  <c r="I7" i="67"/>
  <c r="J6" i="67"/>
  <c r="I6" i="67"/>
  <c r="I13" i="59"/>
  <c r="J13" i="59" s="1"/>
  <c r="I12" i="59"/>
  <c r="J12" i="59" s="1"/>
  <c r="I11" i="59"/>
  <c r="J11" i="59" s="1"/>
  <c r="I10" i="59"/>
  <c r="J10" i="59" s="1"/>
  <c r="I9" i="59"/>
  <c r="J9" i="59" s="1"/>
  <c r="J8" i="59"/>
  <c r="I7" i="59"/>
  <c r="J7" i="59" s="1"/>
  <c r="I6" i="59"/>
  <c r="J6" i="59" s="1"/>
  <c r="J14" i="59" l="1"/>
  <c r="H6" i="3" s="1"/>
  <c r="I9" i="3"/>
  <c r="I13" i="3"/>
  <c r="I11" i="3"/>
  <c r="H18" i="3" l="1"/>
  <c r="H16" i="3"/>
  <c r="H14" i="3"/>
  <c r="H8" i="3"/>
  <c r="I10" i="3" l="1"/>
  <c r="I19" i="3"/>
  <c r="I12" i="3" l="1"/>
  <c r="I17" i="3"/>
  <c r="I15" i="3"/>
  <c r="I7" i="3" l="1"/>
  <c r="I16" i="3"/>
  <c r="I6" i="3"/>
  <c r="I8" i="3"/>
  <c r="I14" i="3"/>
  <c r="I18" i="3"/>
</calcChain>
</file>

<file path=xl/sharedStrings.xml><?xml version="1.0" encoding="utf-8"?>
<sst xmlns="http://schemas.openxmlformats.org/spreadsheetml/2006/main" count="527" uniqueCount="168">
  <si>
    <t>Cizí zdroje</t>
  </si>
  <si>
    <t>Rezervy</t>
  </si>
  <si>
    <t>Krátkodobé závazky</t>
  </si>
  <si>
    <t xml:space="preserve">Zásoby </t>
  </si>
  <si>
    <t>Krátkodobé pohledávky</t>
  </si>
  <si>
    <t>Krátkodobý finanční majetek</t>
  </si>
  <si>
    <t>001</t>
  </si>
  <si>
    <t>Úrokové krytí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</si>
  <si>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</si>
  <si>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</si>
  <si>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</si>
  <si>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</si>
  <si>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</si>
  <si>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</si>
  <si>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02</t>
  </si>
  <si>
    <t>25</t>
  </si>
  <si>
    <t>30</t>
  </si>
  <si>
    <t>43</t>
  </si>
  <si>
    <t>ukazatel</t>
  </si>
  <si>
    <t>výsledek ukazatele</t>
  </si>
  <si>
    <t>Aktiva celkem</t>
  </si>
  <si>
    <t>č.</t>
  </si>
  <si>
    <t>104</t>
  </si>
  <si>
    <t>BODY</t>
  </si>
  <si>
    <t>∑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</si>
  <si>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</si>
  <si>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</si>
  <si>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</si>
  <si>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</si>
  <si>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</si>
  <si>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</si>
  <si>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</si>
  <si>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</si>
  <si>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</si>
  <si>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</si>
  <si>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</si>
  <si>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Peněžní prostředky v hotovosti</t>
  </si>
  <si>
    <t>Peněžní prostředky na bankovních účtech</t>
  </si>
  <si>
    <t>Zásoby</t>
  </si>
  <si>
    <t>Odpisy</t>
  </si>
  <si>
    <t>Rentabilita celkového majetku</t>
  </si>
  <si>
    <t>Rentabilita vlastních zdrojů</t>
  </si>
  <si>
    <t>Obrátkovost majetku</t>
  </si>
  <si>
    <t>účetnictví</t>
  </si>
  <si>
    <t>Výsledné hodnocení</t>
  </si>
  <si>
    <t xml:space="preserve"> FINANČNÍ ZDRAVÍ</t>
  </si>
  <si>
    <t>Ostatní majetek</t>
  </si>
  <si>
    <t>Dlouhodobý nehmotný majetek *)</t>
  </si>
  <si>
    <t>Cenné papíry a peněžní vklady *)</t>
  </si>
  <si>
    <t>majetku je tak nutno upravit - odečíst - DNM, resp. CP a peněžní vklady)</t>
  </si>
  <si>
    <t>daňové evidence</t>
  </si>
  <si>
    <t>105</t>
  </si>
  <si>
    <t>Hmotný majetek</t>
  </si>
  <si>
    <t>Pohotová likvidita (L2)</t>
  </si>
  <si>
    <t>"Pohotová likvidita"</t>
  </si>
  <si>
    <t>D - NE</t>
  </si>
  <si>
    <t xml:space="preserve">Dluhy včetně přijatých úvěrů a zápůjček </t>
  </si>
  <si>
    <t>C. I.</t>
  </si>
  <si>
    <t xml:space="preserve">C. IV. </t>
  </si>
  <si>
    <t xml:space="preserve">B. </t>
  </si>
  <si>
    <t xml:space="preserve">II. </t>
  </si>
  <si>
    <t>***</t>
  </si>
  <si>
    <t>*</t>
  </si>
  <si>
    <t xml:space="preserve">označení </t>
  </si>
  <si>
    <t>C. II. 2.</t>
  </si>
  <si>
    <t xml:space="preserve">C. III. </t>
  </si>
  <si>
    <t>B + C</t>
  </si>
  <si>
    <t xml:space="preserve">C. II. </t>
  </si>
  <si>
    <t>I.</t>
  </si>
  <si>
    <t>Tržby z prodeje výrobků a služeb</t>
  </si>
  <si>
    <t>E. 1. 1.</t>
  </si>
  <si>
    <t>Úpravy hodnot dlouhodobého nehmotného a hmotného majetku - trvalé</t>
  </si>
  <si>
    <t>F. 1.</t>
  </si>
  <si>
    <t>Zůstatková cena prodaného dlouhodobého majetku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</si>
  <si>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</si>
  <si>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</si>
  <si>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</si>
  <si>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</si>
  <si>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</si>
  <si>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</si>
  <si>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16</t>
  </si>
  <si>
    <t>55</t>
  </si>
  <si>
    <t>038</t>
  </si>
  <si>
    <t>057</t>
  </si>
  <si>
    <t>Výsledek se týká subjektu, který prokazuje finanční zdraví</t>
  </si>
  <si>
    <t>do (včetně)</t>
  </si>
  <si>
    <t>Pohledávky včetně poskytnutých úvěrů a zápůjček</t>
  </si>
  <si>
    <t>072</t>
  </si>
  <si>
    <t>075</t>
  </si>
  <si>
    <t>126</t>
  </si>
  <si>
    <t xml:space="preserve">Rozvaha </t>
  </si>
  <si>
    <t xml:space="preserve">Výkaz zisku a ztráty </t>
  </si>
  <si>
    <t>2021-DE, 2020-DE, 2019-DE</t>
  </si>
  <si>
    <t>za daňovou evidenci roky 2021, 2020, 2019</t>
  </si>
  <si>
    <t xml:space="preserve"> 2021-DE, 2020-DE </t>
  </si>
  <si>
    <t xml:space="preserve">za daňovou evidenci roky 2021, 2020 </t>
  </si>
  <si>
    <t>2021-ÚČ, 2020-ÚČ</t>
  </si>
  <si>
    <t>2021-ÚČ, 2020-ÚČ, 2019-ÚČ</t>
  </si>
  <si>
    <t>za účetnictví roky 2021, 2020, 2019</t>
  </si>
  <si>
    <t xml:space="preserve"> 2021-ÚČ, 2020-DE </t>
  </si>
  <si>
    <t>za účetnictví rok 2021 a daňovou evidenci rok 2020</t>
  </si>
  <si>
    <t>2021-ÚČ, 2020-DE, 2019-DE</t>
  </si>
  <si>
    <t>za účetnictví rok 2021 a daňovou evidenci roky 2020, 2019</t>
  </si>
  <si>
    <t>2021-ÚČ, 2020-ÚČ, 2019-DE</t>
  </si>
  <si>
    <t>za účetnictví roky 2021, 2020 a daňovou evidenci rok 2019</t>
  </si>
  <si>
    <t>2022-ÚČ, 2021-ÚČ, 2020-ÚČ</t>
  </si>
  <si>
    <t>za účetnictví roky 2022, 2021, 2020</t>
  </si>
  <si>
    <t>2022-ÚČ, 2021-ÚČ</t>
  </si>
  <si>
    <t>za účetnictví roky 2021, 2020</t>
  </si>
  <si>
    <t>2022-DE, 2021-DE, 2020-DE</t>
  </si>
  <si>
    <t>za daňovou evidenci roky 2022, 2021, 2020</t>
  </si>
  <si>
    <t xml:space="preserve"> 2022-DE, 2021-DE </t>
  </si>
  <si>
    <t>za daňovou evidenci roky 2022, 2021</t>
  </si>
  <si>
    <t>2022-ÚČ, 2021-ÚČ, 2020-DE</t>
  </si>
  <si>
    <t>za účetnictví roky 2022, 2021 a daňovou evidenci rok 2020</t>
  </si>
  <si>
    <t>2022-ÚČ, 2021-DE, 2020-DE</t>
  </si>
  <si>
    <t>za účetnictví rok 2022 a daňovou evidenci roky 2021, 2020</t>
  </si>
  <si>
    <t xml:space="preserve"> 2022-ÚČ, 2021-DE </t>
  </si>
  <si>
    <t>za účetnictví rok 2022 a daňovou evidenci rok 2021</t>
  </si>
  <si>
    <t>Rentabilita příjmů</t>
  </si>
  <si>
    <t>Obrat zásob</t>
  </si>
  <si>
    <t>Rentabilita celkových aktiv (ROA)</t>
  </si>
  <si>
    <t>Rentabilita vlastního kapitálu (ROE)</t>
  </si>
  <si>
    <t>Rentabilita tržeb (ROS)</t>
  </si>
  <si>
    <t>Doba splatnosti čistých dluhů</t>
  </si>
  <si>
    <t>Vlastní kapitál</t>
  </si>
  <si>
    <t>083</t>
  </si>
  <si>
    <t>za účetnictví roky 2022, 2021</t>
  </si>
  <si>
    <t>Finanční zdraví</t>
  </si>
  <si>
    <t>od</t>
  </si>
  <si>
    <t>Rozvaha</t>
  </si>
  <si>
    <t>Výpočet se provádí za poslední tři uzavřená účetní období.</t>
  </si>
  <si>
    <t xml:space="preserve">Pro hodnocení finančního zdraví jsou využívány hodnoty </t>
  </si>
  <si>
    <t xml:space="preserve">     - z evidence příjmů a výdajů, majetku a dluhů pokud žadatel vede daňovou evidenci. </t>
  </si>
  <si>
    <t xml:space="preserve">     - z rozvahy a výkazu zisku a ztráty pokud žadatel vede účetnictví, </t>
  </si>
  <si>
    <t xml:space="preserve">dle příslušných roků (lze i např.: rok 2020 - daňová evidence a roky 2021, 2022 - účetnictví, tj. žadatel </t>
  </si>
  <si>
    <t>přešel z daňové evidence na účetnictví)</t>
  </si>
  <si>
    <t xml:space="preserve">3) celkové bodové hodnocení s výsledkem finančního zdraví se zjistí na listu </t>
  </si>
  <si>
    <t xml:space="preserve">Podmínky hodnocení, definice a výpočet finančního zdraví jsou uvedeny v Metodice hodnocení finančního zdraví. </t>
  </si>
  <si>
    <t xml:space="preserve">moci či mimořádná okolnost). </t>
  </si>
  <si>
    <t xml:space="preserve">1) na jednotlivých listech </t>
  </si>
  <si>
    <t xml:space="preserve">resp. </t>
  </si>
  <si>
    <t xml:space="preserve">Výsledek ukazatelů </t>
  </si>
  <si>
    <t xml:space="preserve">Počet bodů celkem </t>
  </si>
  <si>
    <t>Daňová evidence</t>
  </si>
  <si>
    <t>D. Tab. pro poplatníky, ř. 1</t>
  </si>
  <si>
    <t>D. Tab. pro poplatníky, ř. 2</t>
  </si>
  <si>
    <t>D. Tab. pro poplatníky, ř. 3</t>
  </si>
  <si>
    <t>D. Tab. pro poplatníky, ř. 4</t>
  </si>
  <si>
    <t>D. Tab. pro poplatníky, ř. 5</t>
  </si>
  <si>
    <t>D. Tab. pro poplatníky, ř. 6</t>
  </si>
  <si>
    <t>D. Tab. pro poplatníky, ř. 7</t>
  </si>
  <si>
    <t>D. Tab. pro poplatníky, ř. 8</t>
  </si>
  <si>
    <t>ř. 101</t>
  </si>
  <si>
    <t>ř. 102</t>
  </si>
  <si>
    <t>Přiznání k dani z příjmů fyzických osob, 
Příloha č. 1</t>
  </si>
  <si>
    <t>Výsledek ukazatelů</t>
  </si>
  <si>
    <t>Doba splatnosti čistých závazků</t>
  </si>
  <si>
    <t>kategorie - splnění</t>
  </si>
  <si>
    <t xml:space="preserve">se vyplní hodnoty vstupující do výpočtu </t>
  </si>
  <si>
    <t xml:space="preserve">2) na daném listu se ukazatele automaticky propočítají a přidělí se jim body </t>
  </si>
  <si>
    <t xml:space="preserve">Tento excel kalkulátor slouží pro orientační výpočet finančního zdraví. </t>
  </si>
  <si>
    <t>V některých případech je možné provést výpočet i za dvě období (např. nově vzniklý subjekt, zásah vyšší</t>
  </si>
  <si>
    <t xml:space="preserve">*) v daňovém přiznání součástí položky ostatní majetek (výši ostatního </t>
  </si>
  <si>
    <t>Příjmy podle § 7</t>
  </si>
  <si>
    <t xml:space="preserve">Výdaje související s příjmy podle § 7 </t>
  </si>
  <si>
    <t xml:space="preserve">Příjmy podle § 7 </t>
  </si>
  <si>
    <t>Výdaje související s příjmy podle §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</si>
</sst>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color indexed="1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/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thick">
        <color indexed="38"/>
      </top>
      <bottom style="hair">
        <color indexed="38"/>
      </bottom>
      <diagonal/>
    </border>
    <border>
      <left/>
      <right style="hair">
        <color indexed="38"/>
      </right>
      <top style="hair">
        <color indexed="38"/>
      </top>
      <bottom style="thick">
        <color rgb="FF9AB7AD"/>
      </bottom>
      <diagonal/>
    </border>
    <border>
      <left/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thick">
        <color rgb="FF9AB7AD"/>
      </left>
      <right style="thick">
        <color rgb="FF9AB7AD"/>
      </right>
      <top/>
      <bottom/>
      <diagonal/>
    </border>
    <border>
      <left style="hair">
        <color indexed="38"/>
      </left>
      <right style="thick">
        <color rgb="FF9AB7AD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 style="thick">
        <color rgb="FF9AB7AD"/>
      </bottom>
      <diagonal/>
    </border>
    <border>
      <left/>
      <right/>
      <top style="thick">
        <color rgb="FF9AB7AD"/>
      </top>
      <bottom/>
      <diagonal/>
    </border>
    <border>
      <left style="hair">
        <color indexed="38"/>
      </left>
      <right style="hair">
        <color indexed="38"/>
      </right>
      <top/>
      <bottom style="thick">
        <color indexed="38"/>
      </bottom>
      <diagonal/>
    </border>
    <border>
      <left style="hair">
        <color indexed="38"/>
      </left>
      <right style="thick">
        <color indexed="38"/>
      </right>
      <top/>
      <bottom style="thick">
        <color indexed="38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0" fontId="3" fillId="2" borderId="10" xfId="0" applyFont="1" applyFill="1" applyBorder="1"/>
    <xf numFmtId="0" fontId="3" fillId="2" borderId="11" xfId="0" applyFont="1" applyFill="1" applyBorder="1"/>
    <xf numFmtId="0" fontId="3" fillId="3" borderId="11" xfId="0" applyFont="1" applyFill="1" applyBorder="1"/>
    <xf numFmtId="0" fontId="3" fillId="4" borderId="11" xfId="0" applyFont="1" applyFill="1" applyBorder="1"/>
    <xf numFmtId="0" fontId="3" fillId="5" borderId="11" xfId="0" applyFont="1" applyFill="1" applyBorder="1"/>
    <xf numFmtId="0" fontId="3" fillId="6" borderId="11" xfId="0" applyFont="1" applyFill="1" applyBorder="1"/>
    <xf numFmtId="0" fontId="3" fillId="2" borderId="1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13" xfId="0" applyFont="1" applyFill="1" applyBorder="1"/>
    <xf numFmtId="0" fontId="3" fillId="0" borderId="14" xfId="0" applyFont="1" applyBorder="1"/>
    <xf numFmtId="0" fontId="3" fillId="0" borderId="13" xfId="0" applyFont="1" applyBorder="1"/>
    <xf numFmtId="49" fontId="3" fillId="0" borderId="14" xfId="0" applyNumberFormat="1" applyFont="1" applyBorder="1"/>
    <xf numFmtId="49" fontId="3" fillId="0" borderId="0" xfId="0" applyNumberFormat="1" applyFont="1" applyBorder="1"/>
    <xf numFmtId="49" fontId="3" fillId="0" borderId="13" xfId="0" applyNumberFormat="1" applyFont="1" applyBorder="1"/>
    <xf numFmtId="0" fontId="3" fillId="0" borderId="13" xfId="0" applyFont="1" applyFill="1" applyBorder="1"/>
    <xf numFmtId="49" fontId="6" fillId="0" borderId="0" xfId="0" applyNumberFormat="1" applyFont="1" applyBorder="1"/>
    <xf numFmtId="0" fontId="0" fillId="0" borderId="13" xfId="0" applyBorder="1"/>
    <xf numFmtId="0" fontId="3" fillId="2" borderId="14" xfId="0" applyFont="1" applyFill="1" applyBorder="1"/>
    <xf numFmtId="49" fontId="3" fillId="2" borderId="15" xfId="0" applyNumberFormat="1" applyFont="1" applyFill="1" applyBorder="1"/>
    <xf numFmtId="49" fontId="3" fillId="2" borderId="16" xfId="0" applyNumberFormat="1" applyFont="1" applyFill="1" applyBorder="1"/>
    <xf numFmtId="49" fontId="3" fillId="2" borderId="1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20" xfId="0" applyFont="1" applyBorder="1"/>
    <xf numFmtId="0" fontId="10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3" fillId="0" borderId="21" xfId="0" applyFont="1" applyBorder="1"/>
    <xf numFmtId="0" fontId="3" fillId="6" borderId="23" xfId="0" applyFont="1" applyFill="1" applyBorder="1"/>
    <xf numFmtId="0" fontId="3" fillId="7" borderId="24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2" borderId="27" xfId="0" applyNumberFormat="1" applyFont="1" applyFill="1" applyBorder="1" applyAlignment="1">
      <alignment horizontal="center"/>
    </xf>
    <xf numFmtId="49" fontId="6" fillId="0" borderId="0" xfId="0" applyNumberFormat="1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4" xfId="0" applyFont="1" applyBorder="1" applyProtection="1">
      <protection locked="0"/>
    </xf>
    <xf numFmtId="0" fontId="3" fillId="0" borderId="5" xfId="0" applyFont="1" applyFill="1" applyBorder="1"/>
    <xf numFmtId="0" fontId="6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49" fontId="3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Border="1" applyAlignment="1">
      <alignment horizontal="right" vertical="top"/>
    </xf>
    <xf numFmtId="0" fontId="3" fillId="0" borderId="25" xfId="0" applyFont="1" applyBorder="1" applyAlignment="1">
      <alignment horizontal="left" indent="3"/>
    </xf>
    <xf numFmtId="49" fontId="3" fillId="0" borderId="26" xfId="0" applyNumberFormat="1" applyFont="1" applyBorder="1" applyAlignment="1">
      <alignment horizontal="left" vertical="top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indent="3"/>
    </xf>
    <xf numFmtId="0" fontId="6" fillId="2" borderId="18" xfId="0" applyFont="1" applyFill="1" applyBorder="1" applyAlignment="1">
      <alignment horizontal="center" vertical="center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>
      <alignment horizontal="center"/>
    </xf>
    <xf numFmtId="0" fontId="6" fillId="2" borderId="26" xfId="0" applyFont="1" applyFill="1" applyBorder="1"/>
    <xf numFmtId="0" fontId="6" fillId="2" borderId="27" xfId="0" applyFont="1" applyFill="1" applyBorder="1" applyAlignment="1">
      <alignment horizontal="center"/>
    </xf>
    <xf numFmtId="0" fontId="3" fillId="3" borderId="31" xfId="0" applyFont="1" applyFill="1" applyBorder="1"/>
    <xf numFmtId="0" fontId="3" fillId="0" borderId="20" xfId="0" applyFont="1" applyFill="1" applyBorder="1" applyProtection="1">
      <protection locked="0"/>
    </xf>
    <xf numFmtId="0" fontId="3" fillId="0" borderId="20" xfId="0" applyFont="1" applyBorder="1" applyAlignment="1">
      <alignment horizontal="left" vertical="center" indent="3"/>
    </xf>
    <xf numFmtId="0" fontId="3" fillId="0" borderId="32" xfId="0" applyFont="1" applyBorder="1" applyAlignment="1">
      <alignment horizontal="left" vertical="center" indent="3"/>
    </xf>
    <xf numFmtId="3" fontId="3" fillId="0" borderId="33" xfId="0" applyNumberFormat="1" applyFont="1" applyBorder="1" applyAlignment="1" applyProtection="1">
      <alignment horizontal="right"/>
      <protection locked="0"/>
    </xf>
    <xf numFmtId="3" fontId="3" fillId="0" borderId="34" xfId="0" applyNumberFormat="1" applyFont="1" applyBorder="1" applyAlignment="1" applyProtection="1">
      <alignment horizontal="right"/>
      <protection locked="0"/>
    </xf>
    <xf numFmtId="3" fontId="3" fillId="0" borderId="35" xfId="0" applyNumberFormat="1" applyFont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33" xfId="0" applyNumberFormat="1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/>
    </xf>
    <xf numFmtId="49" fontId="6" fillId="5" borderId="0" xfId="0" applyNumberFormat="1" applyFont="1" applyFill="1" applyBorder="1" applyAlignment="1"/>
    <xf numFmtId="49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 applyProtection="1">
      <alignment horizontal="right"/>
      <protection locked="0"/>
    </xf>
    <xf numFmtId="0" fontId="3" fillId="0" borderId="1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E4E0"/>
      <color rgb="FF9AB7AD"/>
      <color rgb="FFA6C266"/>
      <color rgb="FFD81E04"/>
      <color rgb="FF034A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showGridLines="0" tabSelected="1" zoomScaleNormal="100" zoomScaleSheetLayoutView="75" workbookViewId="0"/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8" customWidth="1"/>
    <col min="6" max="6" width="13" customWidth="1"/>
    <col min="7" max="7" width="6.5703125" customWidth="1"/>
    <col min="8" max="8" width="19.7109375" customWidth="1"/>
    <col min="9" max="9" width="7.140625" customWidth="1"/>
    <col min="10" max="10" width="7.85546875" customWidth="1"/>
    <col min="11" max="11" width="11.140625" customWidth="1"/>
    <col min="12" max="12" width="22.28515625" customWidth="1"/>
    <col min="13" max="13" width="7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57"/>
      <c r="C2" s="58"/>
      <c r="D2" s="58"/>
      <c r="E2" s="58"/>
      <c r="F2" s="59"/>
      <c r="G2" s="60"/>
      <c r="H2" s="61"/>
      <c r="I2" s="62"/>
      <c r="J2" s="58"/>
      <c r="K2" s="58"/>
      <c r="L2" s="58"/>
      <c r="M2" s="63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76"/>
      <c r="C3" s="41"/>
      <c r="D3" s="41"/>
      <c r="E3" s="41"/>
      <c r="F3" s="64" t="s">
        <v>45</v>
      </c>
      <c r="G3" s="65"/>
      <c r="H3" s="65"/>
      <c r="I3" s="66"/>
      <c r="J3" s="42"/>
      <c r="K3" s="42"/>
      <c r="L3" s="42"/>
      <c r="M3" s="67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68"/>
      <c r="C4" s="10"/>
      <c r="D4" s="10"/>
      <c r="E4" s="10"/>
      <c r="F4" s="10"/>
      <c r="G4" s="10"/>
      <c r="H4" s="10"/>
      <c r="I4" s="10"/>
      <c r="J4" s="10"/>
      <c r="K4" s="10"/>
      <c r="L4" s="10"/>
      <c r="M4" s="69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70"/>
      <c r="C5" s="71" t="s">
        <v>132</v>
      </c>
      <c r="D5" s="71"/>
      <c r="E5" s="71"/>
      <c r="F5" s="71"/>
      <c r="G5" s="71"/>
      <c r="H5" s="71"/>
      <c r="I5" s="71"/>
      <c r="J5" s="71"/>
      <c r="K5" s="71"/>
      <c r="L5" s="71"/>
      <c r="M5" s="72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70"/>
      <c r="C6" s="71" t="s">
        <v>134</v>
      </c>
      <c r="D6" s="71"/>
      <c r="E6" s="71"/>
      <c r="F6" s="71"/>
      <c r="G6" s="71"/>
      <c r="H6" s="71"/>
      <c r="I6" s="71"/>
      <c r="J6" s="71"/>
      <c r="K6" s="71"/>
      <c r="L6" s="71"/>
      <c r="M6" s="72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70"/>
      <c r="C7" s="71" t="s">
        <v>133</v>
      </c>
      <c r="D7" s="71"/>
      <c r="E7" s="71"/>
      <c r="F7" s="71"/>
      <c r="G7" s="71"/>
      <c r="H7" s="71"/>
      <c r="I7" s="71"/>
      <c r="J7" s="71"/>
      <c r="K7" s="71"/>
      <c r="L7" s="71"/>
      <c r="M7" s="72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70"/>
      <c r="C9" s="71" t="s">
        <v>131</v>
      </c>
      <c r="D9" s="71"/>
      <c r="E9" s="71"/>
      <c r="F9" s="71"/>
      <c r="G9" s="71"/>
      <c r="H9" s="71"/>
      <c r="I9" s="71"/>
      <c r="J9" s="71"/>
      <c r="K9" s="71"/>
      <c r="L9" s="71"/>
      <c r="M9" s="72"/>
      <c r="N9" s="14"/>
      <c r="O9" s="14"/>
      <c r="P9" s="14"/>
      <c r="Q9" s="14"/>
      <c r="R9" s="14"/>
      <c r="S9" s="14"/>
      <c r="T9" s="7"/>
      <c r="U9" s="8"/>
    </row>
    <row r="10" spans="1:21" ht="14.25" x14ac:dyDescent="0.2">
      <c r="A10" s="14"/>
      <c r="B10" s="70"/>
      <c r="C10" s="56" t="s">
        <v>162</v>
      </c>
      <c r="D10" s="27"/>
      <c r="E10" s="27"/>
      <c r="F10" s="27"/>
      <c r="G10" s="27"/>
      <c r="H10" s="27"/>
      <c r="I10" s="27"/>
      <c r="J10" s="27"/>
      <c r="K10" s="27"/>
      <c r="L10" s="27"/>
      <c r="M10" s="73"/>
      <c r="N10" s="30"/>
      <c r="O10" s="30"/>
      <c r="P10" s="30"/>
      <c r="Q10" s="14"/>
      <c r="R10" s="14"/>
      <c r="S10" s="14"/>
      <c r="T10" s="7"/>
      <c r="U10" s="8"/>
    </row>
    <row r="11" spans="1:21" ht="14.25" x14ac:dyDescent="0.2">
      <c r="A11" s="14"/>
      <c r="B11" s="70"/>
      <c r="C11" s="56" t="s">
        <v>139</v>
      </c>
      <c r="D11" s="27"/>
      <c r="E11" s="27"/>
      <c r="F11" s="27"/>
      <c r="G11" s="27"/>
      <c r="H11" s="27"/>
      <c r="I11" s="27"/>
      <c r="J11" s="27"/>
      <c r="K11" s="27"/>
      <c r="L11" s="27"/>
      <c r="M11" s="73"/>
      <c r="N11" s="30"/>
      <c r="O11" s="30"/>
      <c r="P11" s="30"/>
      <c r="Q11" s="14"/>
      <c r="R11" s="14"/>
      <c r="S11" s="14"/>
      <c r="T11" s="7"/>
      <c r="U11" s="8"/>
    </row>
    <row r="12" spans="1:21" ht="14.25" x14ac:dyDescent="0.2">
      <c r="A12" s="14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70"/>
      <c r="C13" s="74" t="s">
        <v>33</v>
      </c>
      <c r="D13" s="74"/>
      <c r="E13" s="71"/>
      <c r="F13" s="71"/>
      <c r="G13" s="71"/>
      <c r="H13" s="71"/>
      <c r="I13" s="71"/>
      <c r="J13" s="71"/>
      <c r="K13" s="71"/>
      <c r="L13" s="71"/>
      <c r="M13" s="72"/>
      <c r="N13" s="14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70"/>
      <c r="C14" s="74" t="s">
        <v>140</v>
      </c>
      <c r="D14" s="74"/>
      <c r="E14" s="71"/>
      <c r="F14" s="86" t="s">
        <v>43</v>
      </c>
      <c r="G14" s="71" t="s">
        <v>141</v>
      </c>
      <c r="H14" s="87" t="s">
        <v>50</v>
      </c>
      <c r="I14" s="74" t="s">
        <v>159</v>
      </c>
      <c r="J14" s="71"/>
      <c r="K14" s="71"/>
      <c r="L14" s="71"/>
      <c r="M14" s="72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70"/>
      <c r="C15" s="74" t="s">
        <v>135</v>
      </c>
      <c r="D15" s="74"/>
      <c r="E15" s="71"/>
      <c r="F15" s="71"/>
      <c r="G15" s="71"/>
      <c r="H15" s="71"/>
      <c r="I15" s="71"/>
      <c r="J15" s="71"/>
      <c r="K15" s="71"/>
      <c r="L15" s="71"/>
      <c r="M15" s="72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70"/>
      <c r="C16" s="74" t="s">
        <v>136</v>
      </c>
      <c r="D16" s="74"/>
      <c r="E16" s="71"/>
      <c r="F16" s="71"/>
      <c r="G16" s="71"/>
      <c r="H16" s="71"/>
      <c r="I16" s="71"/>
      <c r="J16" s="71"/>
      <c r="K16" s="71"/>
      <c r="L16" s="71"/>
      <c r="M16" s="72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70"/>
      <c r="C17" s="134" t="s">
        <v>160</v>
      </c>
      <c r="M17" s="72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70"/>
      <c r="C18" s="135" t="s">
        <v>137</v>
      </c>
      <c r="K18" s="179" t="s">
        <v>34</v>
      </c>
      <c r="M18" s="72"/>
      <c r="N18" s="14"/>
      <c r="O18" s="14"/>
      <c r="P18" s="14"/>
      <c r="Q18" s="14"/>
      <c r="R18" s="14"/>
      <c r="S18" s="14"/>
      <c r="T18" s="7"/>
      <c r="U18" s="8"/>
    </row>
    <row r="19" spans="1:21" ht="14.25" x14ac:dyDescent="0.2">
      <c r="A19" s="14"/>
      <c r="B19" s="70"/>
      <c r="C19" s="135"/>
      <c r="M19" s="75"/>
      <c r="N19" s="14"/>
      <c r="O19" s="14"/>
      <c r="P19" s="14"/>
      <c r="Q19" s="14"/>
      <c r="R19" s="14"/>
      <c r="S19" s="14"/>
      <c r="T19" s="7"/>
      <c r="U19" s="8"/>
    </row>
    <row r="20" spans="1:21" ht="14.25" x14ac:dyDescent="0.2">
      <c r="B20" s="70"/>
      <c r="C20" s="71" t="s">
        <v>161</v>
      </c>
      <c r="M20" s="75"/>
    </row>
    <row r="21" spans="1:21" ht="14.25" x14ac:dyDescent="0.2">
      <c r="A21" s="14"/>
      <c r="B21" s="70"/>
      <c r="C21" s="71" t="s">
        <v>138</v>
      </c>
      <c r="D21" s="74"/>
      <c r="E21" s="71"/>
      <c r="F21" s="71"/>
      <c r="G21" s="71"/>
      <c r="H21" s="71"/>
      <c r="I21" s="71"/>
      <c r="J21" s="71"/>
      <c r="K21" s="71"/>
      <c r="L21" s="71"/>
      <c r="M21" s="72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B22" s="70"/>
      <c r="C22" s="74"/>
      <c r="D22" s="178"/>
      <c r="E22" s="71"/>
      <c r="F22" s="71"/>
      <c r="G22" s="71"/>
      <c r="H22" s="71"/>
      <c r="I22" s="71"/>
      <c r="J22" s="71"/>
      <c r="K22" s="71"/>
      <c r="L22" s="71"/>
      <c r="M22" s="72"/>
    </row>
    <row r="23" spans="1:21" ht="14.25" x14ac:dyDescent="0.2">
      <c r="B23" s="70"/>
      <c r="M23" s="75"/>
    </row>
    <row r="24" spans="1:21" ht="15" thickBot="1" x14ac:dyDescent="0.25">
      <c r="A24" s="14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14"/>
      <c r="O24" s="14"/>
      <c r="P24" s="14"/>
      <c r="Q24" s="14"/>
      <c r="R24" s="14"/>
      <c r="S24" s="14"/>
      <c r="T24" s="7"/>
      <c r="U24" s="8"/>
    </row>
    <row r="25" spans="1:21" ht="15" thickTop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3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35"/>
      <c r="D27" s="14"/>
      <c r="E27" s="14"/>
      <c r="F27" s="14"/>
      <c r="G27" s="14"/>
      <c r="H27" s="14"/>
      <c r="I27" s="14"/>
      <c r="J27" s="91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77"/>
  <sheetViews>
    <sheetView showGridLines="0" zoomScaleNormal="100" workbookViewId="0">
      <selection activeCell="D6" sqref="D6"/>
    </sheetView>
  </sheetViews>
  <sheetFormatPr defaultRowHeight="12.75" x14ac:dyDescent="0.2"/>
  <cols>
    <col min="1" max="1" width="2.28515625" customWidth="1"/>
    <col min="2" max="2" width="56" customWidth="1"/>
    <col min="3" max="3" width="30.7109375" customWidth="1"/>
    <col min="4" max="4" width="15.85546875" style="122" customWidth="1"/>
    <col min="5" max="5" width="9.140625" style="122"/>
    <col min="6" max="6" width="4" customWidth="1"/>
    <col min="7" max="7" width="37.7109375" customWidth="1"/>
    <col min="8" max="8" width="25.5703125" customWidth="1"/>
    <col min="9" max="9" width="12.7109375" customWidth="1"/>
    <col min="10" max="10" width="11.85546875" customWidth="1"/>
    <col min="11" max="11" width="16" customWidth="1"/>
    <col min="12" max="12" width="9" customWidth="1"/>
    <col min="14" max="14" width="23.42578125" customWidth="1"/>
  </cols>
  <sheetData>
    <row r="1" spans="1:99" x14ac:dyDescent="0.2">
      <c r="A1" s="8"/>
      <c r="B1" s="8"/>
      <c r="C1" s="8"/>
      <c r="D1" s="115"/>
      <c r="E1" s="115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5" t="s">
        <v>144</v>
      </c>
      <c r="C2" s="13"/>
      <c r="D2" s="121"/>
      <c r="E2" s="118"/>
      <c r="F2" s="13"/>
      <c r="G2" s="25" t="s">
        <v>156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55" customFormat="1" ht="15" thickBot="1" x14ac:dyDescent="0.25">
      <c r="A3" s="11"/>
      <c r="B3" s="44"/>
      <c r="C3" s="9"/>
      <c r="D3" s="124"/>
      <c r="E3" s="124"/>
      <c r="F3" s="9"/>
      <c r="G3" s="44"/>
      <c r="H3" s="9"/>
      <c r="I3" s="9"/>
      <c r="J3" s="9"/>
      <c r="K3" s="9"/>
      <c r="L3" s="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</row>
    <row r="4" spans="1:99" ht="7.5" customHeight="1" thickTop="1" thickBot="1" x14ac:dyDescent="0.25">
      <c r="A4" s="8"/>
      <c r="B4" s="7"/>
      <c r="C4" s="7"/>
      <c r="D4" s="118"/>
      <c r="E4" s="118"/>
      <c r="F4" s="49"/>
      <c r="G4" s="50"/>
      <c r="H4" s="51"/>
      <c r="I4" s="5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44" t="s">
        <v>9</v>
      </c>
      <c r="C5" s="137" t="s">
        <v>155</v>
      </c>
      <c r="D5" s="119" t="s">
        <v>35</v>
      </c>
      <c r="E5" s="118"/>
      <c r="F5" s="138" t="s">
        <v>21</v>
      </c>
      <c r="G5" s="143" t="s">
        <v>18</v>
      </c>
      <c r="H5" s="139" t="s">
        <v>19</v>
      </c>
      <c r="I5" s="140" t="s">
        <v>23</v>
      </c>
      <c r="J5" s="9"/>
      <c r="K5" s="7"/>
      <c r="L5" s="10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52</v>
      </c>
      <c r="C6" s="16" t="s">
        <v>145</v>
      </c>
      <c r="D6" s="120"/>
      <c r="E6" s="118"/>
      <c r="F6" s="20">
        <v>1</v>
      </c>
      <c r="G6" s="18" t="s">
        <v>40</v>
      </c>
      <c r="H6" s="84" t="e">
        <f>((D16-D17-D18)/(D6+D7+D8+D9+D10+D11+D12+D13))*100</f>
        <v>#DIV/0!</v>
      </c>
      <c r="I6" s="21">
        <f>IF(D16-D17&lt;=0,0,IF(AND(D16-D17-D18&lt;=0,D16-D17&gt;0),1,IF((D6+D7+D8+D9+D10+D11+D12+D13)&lt;=0,0,IF((H6)&lt;=0,0,IF(H6&lt;1.5,1,IF(H6&gt;3,3,2))))))</f>
        <v>0</v>
      </c>
      <c r="J6" s="27"/>
      <c r="K6" s="10"/>
      <c r="L6" s="10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83" t="s">
        <v>47</v>
      </c>
      <c r="C7" s="82"/>
      <c r="D7" s="120"/>
      <c r="E7" s="118"/>
      <c r="F7" s="20">
        <v>2</v>
      </c>
      <c r="G7" s="18" t="s">
        <v>41</v>
      </c>
      <c r="H7" s="84" t="e">
        <f>((D16-D17-D18)/((D6+D7+D8+D9+D10+D11+D12+D13)-(D14+D15)))*100</f>
        <v>#DIV/0!</v>
      </c>
      <c r="I7" s="85">
        <f>IF(D16-D17&lt;=0,0,IF(AND(D16-D17-D18&lt;=0,D16-D17&gt;0),1,IF(((D6+D7+D8+D9+D10+D11+D12+D13)-(D14+D15))&lt;=0,0,IF((H7)&lt;=0,0,IF(H7&lt;1.7,1,IF(H7&gt;4,3,2))))))</f>
        <v>0</v>
      </c>
      <c r="J7" s="27"/>
      <c r="K7" s="10"/>
      <c r="L7" s="10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36</v>
      </c>
      <c r="C8" s="16" t="s">
        <v>146</v>
      </c>
      <c r="D8" s="120"/>
      <c r="E8" s="118"/>
      <c r="F8" s="20">
        <v>3</v>
      </c>
      <c r="G8" s="18" t="s">
        <v>119</v>
      </c>
      <c r="H8" s="84" t="e">
        <f>((D16-D17-D18)/D16)*100</f>
        <v>#DIV/0!</v>
      </c>
      <c r="I8" s="85">
        <f>IF(D16-D17&lt;=0,0,IF(AND(D16-D17-D18&lt;=0,D16-D17&gt;0),1,IF(D16&lt;=0,0,IF((H8)&lt;=0,0,IF(H8&lt;6,1,IF(H8&gt;15,3,2))))))</f>
        <v>0</v>
      </c>
      <c r="J8" s="27"/>
      <c r="K8" s="10"/>
      <c r="L8" s="10"/>
      <c r="M8" s="148"/>
      <c r="N8" s="8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37</v>
      </c>
      <c r="C9" s="16" t="s">
        <v>147</v>
      </c>
      <c r="D9" s="120"/>
      <c r="E9" s="118"/>
      <c r="F9" s="20">
        <v>4</v>
      </c>
      <c r="G9" s="18" t="s">
        <v>8</v>
      </c>
      <c r="H9" s="84" t="e">
        <f>((D14+D15)/(D6+D7+D8+D9+D10+D11+D12+D13))*100</f>
        <v>#DIV/0!</v>
      </c>
      <c r="I9" s="85">
        <f>IF((D6+D7+D8+D9+D10+D11+D12+D13)&lt;=0,0,IF((H9)&gt;=100,0,IF(H9&lt;30,3,IF(H9&gt;50,1,2))))</f>
        <v>0</v>
      </c>
      <c r="J9" s="27"/>
      <c r="K9" s="10"/>
      <c r="L9" s="10"/>
      <c r="M9" s="6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83" t="s">
        <v>48</v>
      </c>
      <c r="C10" s="82"/>
      <c r="D10" s="120"/>
      <c r="E10" s="118"/>
      <c r="F10" s="81">
        <v>5</v>
      </c>
      <c r="G10" s="146" t="s">
        <v>42</v>
      </c>
      <c r="H10" s="84" t="e">
        <f>D16/(D6+D7+D8+D9+D10+D11+D12+D13)</f>
        <v>#DIV/0!</v>
      </c>
      <c r="I10" s="85">
        <f>IF((D6+D7+D8+D9+D10+D11+D12+D13)&lt;=0,0,IF(H10&lt;=0,0,IF(H10&lt;0.3,1,IF(H10&gt;1,3,2))))</f>
        <v>0</v>
      </c>
      <c r="J10" s="27"/>
      <c r="K10" s="10"/>
      <c r="L10" s="27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38</v>
      </c>
      <c r="C11" s="16" t="s">
        <v>148</v>
      </c>
      <c r="D11" s="120"/>
      <c r="E11" s="118"/>
      <c r="F11" s="81">
        <v>6</v>
      </c>
      <c r="G11" s="146" t="s">
        <v>157</v>
      </c>
      <c r="H11" s="84" t="e">
        <f>(D14-D8-D9)/(D16-D17)</f>
        <v>#DIV/0!</v>
      </c>
      <c r="I11" s="85">
        <f>IF(D16-D17&lt;=0,0,IF(H11&gt;=30,0,IF(H11&lt;5,3,IF(H11&gt;10,1,2))))</f>
        <v>0</v>
      </c>
      <c r="J11" s="27"/>
      <c r="K11" s="10"/>
      <c r="L11" s="6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86</v>
      </c>
      <c r="C12" s="16" t="s">
        <v>149</v>
      </c>
      <c r="D12" s="120"/>
      <c r="E12" s="118"/>
      <c r="F12" s="81">
        <v>7</v>
      </c>
      <c r="G12" s="146" t="s">
        <v>120</v>
      </c>
      <c r="H12" s="84" t="e">
        <f>(D16/D11)</f>
        <v>#DIV/0!</v>
      </c>
      <c r="I12" s="85">
        <f>IF(D11&lt;0,0,IF(AND(D11=0,D16&gt;0),1,IF(AND(D11=0,D16&lt;=0),0,IF(H12&lt;=0,0,IF(H12&lt;0.5,1,IF(H12&gt;2,3,2))))))</f>
        <v>0</v>
      </c>
      <c r="J12" s="27"/>
      <c r="K12" s="10"/>
      <c r="L12" s="10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46</v>
      </c>
      <c r="C13" s="16" t="s">
        <v>150</v>
      </c>
      <c r="D13" s="120"/>
      <c r="E13" s="118"/>
      <c r="F13" s="81">
        <v>8</v>
      </c>
      <c r="G13" s="146" t="s">
        <v>54</v>
      </c>
      <c r="H13" s="84" t="e">
        <f>(D12+D8+D9)/D14</f>
        <v>#DIV/0!</v>
      </c>
      <c r="I13" s="85">
        <f>IF(D14&lt;0,0,IF(AND(D14=0,(D12+D8+D9)&gt;0),3,IF(AND(D14=0,(D12+D8+D9)&lt;=0),0,IF(H13&lt;=0,0,IF(H13&gt;1.5,3,IF(H13&lt;0.5,1,2))))))</f>
        <v>0</v>
      </c>
      <c r="J13" s="27"/>
      <c r="K13" s="10"/>
      <c r="L13" s="10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5.75" thickBot="1" x14ac:dyDescent="0.25">
      <c r="A14" s="8"/>
      <c r="B14" s="15" t="s">
        <v>56</v>
      </c>
      <c r="C14" s="16" t="s">
        <v>151</v>
      </c>
      <c r="D14" s="120"/>
      <c r="E14" s="118"/>
      <c r="F14" s="22" t="s">
        <v>24</v>
      </c>
      <c r="G14" s="23" t="s">
        <v>143</v>
      </c>
      <c r="H14" s="23"/>
      <c r="I14" s="24">
        <f>SUM(I6:I13)</f>
        <v>0</v>
      </c>
      <c r="J14" s="27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Top="1" x14ac:dyDescent="0.2">
      <c r="A15" s="8"/>
      <c r="B15" s="15" t="s">
        <v>1</v>
      </c>
      <c r="C15" s="16" t="s">
        <v>152</v>
      </c>
      <c r="D15" s="16"/>
      <c r="E15" s="145"/>
      <c r="F15" s="173"/>
      <c r="G15" s="182"/>
      <c r="H15" s="175"/>
      <c r="I15" s="174"/>
      <c r="J15" s="27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5" t="s">
        <v>164</v>
      </c>
      <c r="C16" s="16" t="s">
        <v>153</v>
      </c>
      <c r="D16" s="120"/>
      <c r="E16" s="118"/>
      <c r="F16" s="7"/>
      <c r="G16" s="32"/>
      <c r="H16" s="33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5" t="s">
        <v>167</v>
      </c>
      <c r="C17" s="16" t="s">
        <v>154</v>
      </c>
      <c r="D17" s="120"/>
      <c r="E17" s="118"/>
      <c r="F17" s="8"/>
      <c r="H17" s="6"/>
      <c r="I17" s="31"/>
      <c r="J17" s="31"/>
      <c r="K17" s="31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39</v>
      </c>
      <c r="C18" s="180"/>
      <c r="D18" s="181"/>
      <c r="E18" s="127"/>
      <c r="F18" s="10"/>
      <c r="G18" s="147"/>
      <c r="H18" s="32"/>
      <c r="I18" s="6"/>
      <c r="J18" s="6"/>
      <c r="K18" s="6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5" thickTop="1" x14ac:dyDescent="0.2">
      <c r="A19" s="8"/>
      <c r="E19" s="128"/>
      <c r="F19" s="10"/>
      <c r="G19" s="10"/>
      <c r="H19" s="6"/>
      <c r="I19" s="10"/>
      <c r="J19" s="10"/>
      <c r="K19" s="10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6"/>
      <c r="E20" s="128"/>
      <c r="F20" s="7"/>
      <c r="I20" s="32"/>
      <c r="J20" s="10"/>
      <c r="K20" s="2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10" t="s">
        <v>163</v>
      </c>
      <c r="C21" s="26"/>
      <c r="D21" s="126"/>
      <c r="E21" s="128"/>
      <c r="F21" s="7"/>
      <c r="I21" s="32"/>
      <c r="J21" s="10"/>
      <c r="K21" s="10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10" t="s">
        <v>49</v>
      </c>
      <c r="C22" s="26"/>
      <c r="D22" s="126"/>
      <c r="E22" s="128"/>
      <c r="F22" s="7"/>
      <c r="H22" s="10"/>
      <c r="I22" s="10"/>
      <c r="J22" s="10"/>
      <c r="K22" s="10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10"/>
      <c r="C23" s="26"/>
      <c r="D23" s="126"/>
      <c r="E23" s="128"/>
      <c r="F23" s="7"/>
      <c r="H23" s="10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10"/>
      <c r="C24" s="26"/>
      <c r="D24" s="126"/>
      <c r="E24" s="128"/>
      <c r="F24" s="7"/>
      <c r="G24" s="10"/>
      <c r="H24" s="10"/>
      <c r="I24" s="10"/>
      <c r="J24" s="10"/>
      <c r="K24" s="1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10"/>
      <c r="C25" s="26"/>
      <c r="D25" s="126"/>
      <c r="E25" s="128"/>
      <c r="F25" s="7"/>
      <c r="H25" s="10"/>
      <c r="I25" s="1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27"/>
      <c r="C26" s="29"/>
      <c r="D26" s="129"/>
      <c r="E26" s="128"/>
      <c r="F26" s="7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27"/>
      <c r="C27" s="29"/>
      <c r="D27" s="129"/>
      <c r="E27" s="128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27"/>
      <c r="C28" s="29"/>
      <c r="D28" s="129"/>
      <c r="E28" s="128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27"/>
      <c r="C29" s="29"/>
      <c r="D29" s="129"/>
      <c r="E29" s="128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7"/>
      <c r="C30" s="29"/>
      <c r="D30" s="129"/>
      <c r="E30" s="128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7"/>
      <c r="C31" s="29"/>
      <c r="D31" s="129"/>
      <c r="E31" s="128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7"/>
      <c r="C32" s="29"/>
      <c r="D32" s="129"/>
      <c r="E32" s="128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7"/>
      <c r="C33" s="29"/>
      <c r="D33" s="129"/>
      <c r="E33" s="128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7"/>
      <c r="C34" s="29"/>
      <c r="D34" s="129"/>
      <c r="E34" s="128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7"/>
      <c r="C35" s="29"/>
      <c r="D35" s="129"/>
      <c r="E35" s="128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7"/>
      <c r="C36" s="30"/>
      <c r="D36" s="128"/>
      <c r="E36" s="128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7"/>
      <c r="C37" s="30"/>
      <c r="D37" s="128"/>
      <c r="E37" s="128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7"/>
      <c r="C38" s="14"/>
      <c r="D38" s="118"/>
      <c r="E38" s="118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B39" s="1"/>
      <c r="C39" s="3"/>
      <c r="D39" s="123"/>
      <c r="E39" s="12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B40" s="1"/>
      <c r="C40" s="3"/>
      <c r="D40" s="123"/>
      <c r="E40" s="12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B41" s="1"/>
      <c r="C41" s="3"/>
      <c r="D41" s="123"/>
      <c r="E41" s="12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B42" s="1"/>
      <c r="C42" s="3"/>
      <c r="D42" s="123"/>
      <c r="E42" s="12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23"/>
      <c r="E43" s="12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23"/>
      <c r="E44" s="1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23"/>
      <c r="E45" s="12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23"/>
      <c r="E46" s="12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23"/>
      <c r="E47" s="12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23"/>
      <c r="E48" s="1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23"/>
      <c r="E49" s="12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23"/>
      <c r="E50" s="12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23"/>
      <c r="E51" s="12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23"/>
      <c r="E52" s="12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23"/>
      <c r="E53" s="12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23"/>
      <c r="E54" s="12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23"/>
      <c r="E55" s="12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23"/>
      <c r="E56" s="12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23"/>
      <c r="E57" s="12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23"/>
      <c r="E58" s="12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23"/>
      <c r="E59" s="12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23"/>
      <c r="E60" s="12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23"/>
      <c r="E61" s="1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23"/>
      <c r="E62" s="12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23"/>
      <c r="E63" s="12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23"/>
      <c r="E64" s="12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23"/>
      <c r="E65" s="12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23"/>
      <c r="E66" s="12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23"/>
      <c r="E67" s="12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23"/>
      <c r="E68" s="12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23"/>
      <c r="E69" s="12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23"/>
      <c r="E70" s="12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23"/>
      <c r="E71" s="12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23"/>
      <c r="E72" s="12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23"/>
      <c r="E73" s="12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23"/>
      <c r="E74" s="1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23"/>
      <c r="E75" s="12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23"/>
      <c r="E76" s="12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23"/>
      <c r="E77" s="12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23"/>
      <c r="E78" s="12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23"/>
      <c r="E79" s="12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23"/>
      <c r="E80" s="12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23"/>
      <c r="E81" s="12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23"/>
      <c r="E82" s="12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23"/>
      <c r="E83" s="12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23"/>
      <c r="E84" s="12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23"/>
      <c r="E85" s="12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23"/>
      <c r="E86" s="12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23"/>
      <c r="E87" s="12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23"/>
      <c r="E88" s="12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23"/>
      <c r="E89" s="12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23"/>
      <c r="E90" s="12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23"/>
      <c r="E91" s="12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23"/>
      <c r="E92" s="12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23"/>
      <c r="E93" s="12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23"/>
      <c r="E94" s="12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23"/>
      <c r="E95" s="12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23"/>
      <c r="E96" s="12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23"/>
      <c r="E97" s="12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23"/>
      <c r="E98" s="12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23"/>
      <c r="E99" s="12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23"/>
      <c r="E100" s="12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23"/>
      <c r="E101" s="12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23"/>
      <c r="E102" s="12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23"/>
      <c r="E103" s="12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23"/>
      <c r="E104" s="12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23"/>
      <c r="E105" s="12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23"/>
      <c r="E106" s="12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23"/>
      <c r="E107" s="12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23"/>
      <c r="E108" s="12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23"/>
      <c r="E109" s="12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23"/>
      <c r="E110" s="12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23"/>
      <c r="E111" s="12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23"/>
      <c r="E112" s="12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23"/>
      <c r="E113" s="12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23"/>
      <c r="E114" s="12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23"/>
      <c r="E115" s="12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23"/>
      <c r="E116" s="12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23"/>
      <c r="E117" s="12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23"/>
      <c r="E118" s="12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23"/>
      <c r="E119" s="12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23"/>
      <c r="E120" s="12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23"/>
      <c r="E121" s="12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23"/>
      <c r="E122" s="12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23"/>
      <c r="E123" s="12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23"/>
      <c r="E124" s="12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23"/>
      <c r="E125" s="12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23"/>
      <c r="E126" s="12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23"/>
      <c r="E127" s="12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23"/>
      <c r="E128" s="12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23"/>
      <c r="E129" s="12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23"/>
      <c r="E130" s="12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23"/>
      <c r="E131" s="12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23"/>
      <c r="E132" s="12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23"/>
      <c r="E133" s="12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23"/>
      <c r="E134" s="12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23"/>
      <c r="E135" s="12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23"/>
      <c r="E136" s="12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23"/>
      <c r="E137" s="12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23"/>
      <c r="E138" s="12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23"/>
      <c r="E139" s="12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23"/>
      <c r="E140" s="12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23"/>
      <c r="E141" s="12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23"/>
      <c r="E142" s="12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23"/>
      <c r="E143" s="12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23"/>
      <c r="E144" s="12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23"/>
      <c r="E145" s="12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23"/>
      <c r="E146" s="12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23"/>
      <c r="E147" s="12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23"/>
      <c r="E148" s="12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23"/>
      <c r="E149" s="12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23"/>
      <c r="E150" s="12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23"/>
      <c r="E151" s="12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23"/>
      <c r="E152" s="12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23"/>
      <c r="E153" s="12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23"/>
      <c r="E154" s="12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23"/>
      <c r="E155" s="12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23"/>
      <c r="E156" s="12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23"/>
      <c r="E157" s="12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23"/>
      <c r="E158" s="12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23"/>
      <c r="E159" s="12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23"/>
      <c r="E160" s="12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23"/>
      <c r="E161" s="12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23"/>
      <c r="E162" s="12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23"/>
      <c r="E163" s="12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23"/>
      <c r="E164" s="12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23"/>
      <c r="E165" s="12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23"/>
      <c r="E166" s="12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23"/>
      <c r="E167" s="12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23"/>
      <c r="E168" s="12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23"/>
      <c r="E169" s="12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23"/>
      <c r="E170" s="12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23"/>
      <c r="E171" s="12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23"/>
      <c r="E172" s="12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23"/>
      <c r="E173" s="12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23"/>
      <c r="E174" s="12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23"/>
      <c r="E175" s="12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23"/>
      <c r="E176" s="12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23"/>
      <c r="E177" s="12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23"/>
      <c r="E178" s="12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23"/>
      <c r="E179" s="12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23"/>
      <c r="E180" s="12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23"/>
      <c r="E181" s="12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23"/>
      <c r="E182" s="12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23"/>
      <c r="E183" s="12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23"/>
      <c r="E184" s="12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23"/>
      <c r="E185" s="12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23"/>
      <c r="E186" s="12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23"/>
      <c r="E187" s="12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23"/>
      <c r="E188" s="12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23"/>
      <c r="E189" s="12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23"/>
      <c r="E190" s="12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23"/>
      <c r="E191" s="12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23"/>
      <c r="E192" s="12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23"/>
      <c r="E193" s="12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23"/>
      <c r="E194" s="12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23"/>
      <c r="E195" s="12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23"/>
      <c r="E196" s="12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23"/>
      <c r="E197" s="12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23"/>
      <c r="E198" s="12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23"/>
      <c r="E199" s="12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23"/>
      <c r="E200" s="12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23"/>
      <c r="E201" s="12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23"/>
      <c r="E202" s="12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23"/>
      <c r="E203" s="12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23"/>
      <c r="E204" s="12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23"/>
      <c r="E205" s="12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23"/>
      <c r="E206" s="12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23"/>
      <c r="E207" s="12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23"/>
      <c r="E208" s="12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23"/>
      <c r="E209" s="12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23"/>
      <c r="E210" s="12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23"/>
      <c r="E211" s="12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23"/>
      <c r="E212" s="12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23"/>
      <c r="E213" s="12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23"/>
      <c r="E214" s="12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23"/>
      <c r="E215" s="12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23"/>
      <c r="E216" s="12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23"/>
      <c r="E217" s="12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23"/>
      <c r="E218" s="12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23"/>
      <c r="E219" s="12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23"/>
      <c r="E220" s="12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23"/>
      <c r="E221" s="12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23"/>
      <c r="E222" s="12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23"/>
      <c r="E223" s="12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23"/>
      <c r="E224" s="12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23"/>
      <c r="E225" s="12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23"/>
      <c r="E226" s="12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23"/>
      <c r="E227" s="12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23"/>
      <c r="E228" s="12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23"/>
      <c r="E229" s="12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23"/>
      <c r="E230" s="12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23"/>
      <c r="E231" s="12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23"/>
      <c r="E232" s="12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23"/>
      <c r="E233" s="12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23"/>
      <c r="E234" s="12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23"/>
      <c r="E235" s="12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23"/>
      <c r="E236" s="12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23"/>
      <c r="E237" s="12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23"/>
      <c r="E238" s="12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23"/>
      <c r="E239" s="12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23"/>
      <c r="E240" s="12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23"/>
      <c r="E241" s="12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23"/>
      <c r="E242" s="12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23"/>
      <c r="E243" s="12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23"/>
      <c r="E244" s="12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23"/>
      <c r="E245" s="12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23"/>
      <c r="E246" s="12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23"/>
      <c r="E247" s="12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23"/>
      <c r="E248" s="12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23"/>
      <c r="E249" s="12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23"/>
      <c r="E250" s="12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298"/>
  <sheetViews>
    <sheetView showGridLines="0" zoomScaleNormal="100" workbookViewId="0">
      <selection activeCell="B2" sqref="B2"/>
    </sheetView>
  </sheetViews>
  <sheetFormatPr defaultRowHeight="12.75" x14ac:dyDescent="0.2"/>
  <cols>
    <col min="1" max="1" width="3.140625" customWidth="1"/>
    <col min="2" max="2" width="23.140625" customWidth="1"/>
    <col min="3" max="3" width="13" customWidth="1"/>
    <col min="4" max="4" width="14.5703125" customWidth="1"/>
    <col min="6" max="6" width="6.85546875" customWidth="1"/>
    <col min="7" max="7" width="35.140625" customWidth="1"/>
    <col min="8" max="8" width="26.28515625" customWidth="1"/>
    <col min="9" max="9" width="12.5703125" customWidth="1"/>
    <col min="10" max="10" width="71.28515625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34" t="s">
        <v>128</v>
      </c>
      <c r="C2" s="25"/>
      <c r="D2" s="25"/>
      <c r="E2" s="7"/>
      <c r="F2" s="39" t="s">
        <v>44</v>
      </c>
      <c r="G2" s="40"/>
      <c r="H2" s="41"/>
      <c r="I2" s="42"/>
      <c r="J2" s="7"/>
      <c r="K2" s="7"/>
      <c r="L2" s="7"/>
      <c r="M2" s="5"/>
      <c r="N2" s="5"/>
    </row>
    <row r="3" spans="1:26" ht="15" thickBot="1" x14ac:dyDescent="0.25">
      <c r="A3" s="7"/>
      <c r="B3" s="43"/>
      <c r="C3" s="44"/>
      <c r="D3" s="44"/>
      <c r="E3" s="9"/>
      <c r="F3" s="45"/>
      <c r="G3" s="46"/>
      <c r="H3" s="47"/>
      <c r="I3" s="27"/>
      <c r="J3" s="106"/>
      <c r="K3" s="7"/>
      <c r="L3" s="7"/>
      <c r="M3" s="5"/>
      <c r="N3" s="5"/>
    </row>
    <row r="4" spans="1:26" ht="6.75" customHeight="1" thickTop="1" thickBot="1" x14ac:dyDescent="0.25">
      <c r="A4" s="27"/>
      <c r="E4" s="7"/>
      <c r="F4" s="49"/>
      <c r="G4" s="50"/>
      <c r="H4" s="51"/>
      <c r="I4" s="107"/>
      <c r="J4" s="108"/>
      <c r="K4" s="7"/>
      <c r="L4" s="7"/>
      <c r="M4" s="5"/>
      <c r="N4" s="5"/>
    </row>
    <row r="5" spans="1:26" ht="15" thickTop="1" x14ac:dyDescent="0.2">
      <c r="A5" s="45"/>
      <c r="B5" s="35" t="s">
        <v>158</v>
      </c>
      <c r="C5" s="36" t="s">
        <v>129</v>
      </c>
      <c r="D5" s="37" t="s">
        <v>85</v>
      </c>
      <c r="E5" s="7"/>
      <c r="F5" s="38" t="s">
        <v>29</v>
      </c>
      <c r="G5" s="48" t="s">
        <v>30</v>
      </c>
      <c r="H5" s="48" t="s">
        <v>31</v>
      </c>
      <c r="I5" s="103" t="s">
        <v>32</v>
      </c>
      <c r="J5" s="105" t="s">
        <v>84</v>
      </c>
      <c r="K5" s="7"/>
      <c r="L5" s="7"/>
      <c r="M5" s="5"/>
      <c r="N5" s="5"/>
    </row>
    <row r="6" spans="1:26" ht="14.25" x14ac:dyDescent="0.2">
      <c r="A6" s="7"/>
      <c r="B6" s="20" t="s">
        <v>28</v>
      </c>
      <c r="C6" s="111">
        <v>18</v>
      </c>
      <c r="D6" s="112">
        <v>24</v>
      </c>
      <c r="E6" s="7"/>
      <c r="F6" s="81">
        <v>3</v>
      </c>
      <c r="G6" s="80" t="s">
        <v>105</v>
      </c>
      <c r="H6" s="84">
        <f>('2022-ÚČ'!J14+'2021-ÚČ'!J14+'2020-ÚČ'!J14)/3</f>
        <v>0</v>
      </c>
      <c r="I6" s="104" t="str">
        <f>IF(H6&lt;=D10,$B$10,IF(H6&lt;=D9,$B$9,IF(H6&lt;=D8,$B$8,IF(H6&gt;D7,$B$6,$B$7))))</f>
        <v>E - NE</v>
      </c>
      <c r="J6" s="176" t="s">
        <v>106</v>
      </c>
      <c r="K6" s="7"/>
      <c r="L6" s="7"/>
      <c r="M6" s="5"/>
      <c r="N6" s="5"/>
    </row>
    <row r="7" spans="1:26" ht="14.25" x14ac:dyDescent="0.2">
      <c r="A7" s="7"/>
      <c r="B7" s="20" t="s">
        <v>27</v>
      </c>
      <c r="C7" s="111">
        <v>11</v>
      </c>
      <c r="D7" s="112">
        <v>18</v>
      </c>
      <c r="E7" s="7"/>
      <c r="F7" s="81">
        <v>3</v>
      </c>
      <c r="G7" s="80" t="s">
        <v>97</v>
      </c>
      <c r="H7" s="84">
        <f>('2021-ÚČ'!J14+'2020-ÚČ'!J14+'2019-ÚČ'!J14)/3</f>
        <v>0</v>
      </c>
      <c r="I7" s="104" t="str">
        <f>IF(H7&lt;=D10,$B$10,IF(H7&lt;=D9,$B$9,IF(H7&lt;=D8,$B$8,IF(H7&gt;D7,$B$6,$B$7))))</f>
        <v>E - NE</v>
      </c>
      <c r="J7" s="176" t="s">
        <v>98</v>
      </c>
      <c r="K7" s="7"/>
      <c r="L7" s="7"/>
      <c r="M7" s="5"/>
      <c r="N7" s="5"/>
    </row>
    <row r="8" spans="1:26" ht="14.25" x14ac:dyDescent="0.2">
      <c r="A8" s="7"/>
      <c r="B8" s="20" t="s">
        <v>26</v>
      </c>
      <c r="C8" s="111">
        <v>7</v>
      </c>
      <c r="D8" s="112">
        <v>11</v>
      </c>
      <c r="E8" s="7"/>
      <c r="F8" s="81">
        <v>2</v>
      </c>
      <c r="G8" s="80" t="s">
        <v>107</v>
      </c>
      <c r="H8" s="19">
        <f>('2022-ÚČ'!J14+'2021-ÚČ'!J14)/2</f>
        <v>0</v>
      </c>
      <c r="I8" s="104" t="str">
        <f>IF(H8&lt;=D10,$B$10,IF(H8&lt;=D9,$B$9,IF(H8&lt;=D8,$B$8,IF(H8&gt;D7,$B$6,$B$7))))</f>
        <v>E - NE</v>
      </c>
      <c r="J8" s="176" t="s">
        <v>127</v>
      </c>
      <c r="K8" s="7"/>
      <c r="L8" s="7"/>
      <c r="M8" s="5"/>
      <c r="N8" s="5"/>
    </row>
    <row r="9" spans="1:26" ht="14.25" x14ac:dyDescent="0.2">
      <c r="A9" s="7"/>
      <c r="B9" s="38" t="s">
        <v>55</v>
      </c>
      <c r="C9" s="113">
        <v>5</v>
      </c>
      <c r="D9" s="114">
        <v>7</v>
      </c>
      <c r="E9" s="7"/>
      <c r="F9" s="81">
        <v>2</v>
      </c>
      <c r="G9" s="80" t="s">
        <v>96</v>
      </c>
      <c r="H9" s="19">
        <f>('2021-ÚČ'!J14+'2020-ÚČ'!J14)/2</f>
        <v>0</v>
      </c>
      <c r="I9" s="104" t="str">
        <f>IF(H9&lt;=D10,$B$10,IF(H9&lt;=D9,$B$9,IF(H9&lt;=D8,$B$8,IF(H9&gt;D7,$B$6,$B$7))))</f>
        <v>E - NE</v>
      </c>
      <c r="J9" s="176" t="s">
        <v>108</v>
      </c>
      <c r="K9" s="7"/>
      <c r="L9" s="7"/>
      <c r="M9" s="5"/>
      <c r="N9" s="5"/>
      <c r="X9" s="6"/>
    </row>
    <row r="10" spans="1:26" ht="15" thickBot="1" x14ac:dyDescent="0.25">
      <c r="A10" s="7"/>
      <c r="B10" s="131" t="s">
        <v>25</v>
      </c>
      <c r="C10" s="132">
        <v>0</v>
      </c>
      <c r="D10" s="133">
        <v>5</v>
      </c>
      <c r="E10" s="7"/>
      <c r="F10" s="101">
        <v>3</v>
      </c>
      <c r="G10" s="80" t="s">
        <v>109</v>
      </c>
      <c r="H10" s="19">
        <f>('2022-DE'!I14+'2021-DE'!I14+'2020-DE'!I14)/3</f>
        <v>0</v>
      </c>
      <c r="I10" s="104" t="str">
        <f>IF(H10&lt;=D10,$B$10,IF(H10&lt;=D9,$B$9,IF(H10&lt;=D8,$B$8,IF(H10&gt;D7,$B$6,$B$7))))</f>
        <v>E - NE</v>
      </c>
      <c r="J10" s="176" t="s">
        <v>110</v>
      </c>
      <c r="K10" s="7"/>
      <c r="L10" s="7"/>
      <c r="M10" s="5"/>
      <c r="N10" s="5"/>
      <c r="X10" s="6"/>
    </row>
    <row r="11" spans="1:26" ht="15" thickTop="1" x14ac:dyDescent="0.2">
      <c r="A11" s="7"/>
      <c r="B11" s="90"/>
      <c r="C11" s="130"/>
      <c r="D11" s="130"/>
      <c r="E11" s="7"/>
      <c r="F11" s="81">
        <v>3</v>
      </c>
      <c r="G11" s="80" t="s">
        <v>92</v>
      </c>
      <c r="H11" s="19">
        <f>('2021-DE'!I14+'2020-DE'!I14+'2019-DE'!I14)/3</f>
        <v>0</v>
      </c>
      <c r="I11" s="104" t="str">
        <f>IF(H11&lt;=D10,$B$10,IF(H11&lt;=D9,$B$9,IF(H11&lt;=D8,$B$8,IF(H11&gt;D7,$B$6,$B$7))))</f>
        <v>E - NE</v>
      </c>
      <c r="J11" s="176" t="s">
        <v>93</v>
      </c>
      <c r="K11" s="7"/>
      <c r="L11" s="7"/>
      <c r="M11" s="5"/>
      <c r="N11" s="5"/>
    </row>
    <row r="12" spans="1:26" ht="14.25" x14ac:dyDescent="0.2">
      <c r="A12" s="7"/>
      <c r="B12" s="27"/>
      <c r="C12" s="27"/>
      <c r="D12" s="89"/>
      <c r="E12" s="102"/>
      <c r="F12" s="99">
        <v>2</v>
      </c>
      <c r="G12" s="80" t="s">
        <v>111</v>
      </c>
      <c r="H12" s="19">
        <f>('2022-DE'!I14+'2021-DE'!I14)/2</f>
        <v>0</v>
      </c>
      <c r="I12" s="104" t="str">
        <f>IF(H12&lt;=D10,$B$10,IF(H12&lt;=D9,$B$9,IF(H12&lt;=D8,$B$8,IF(H12&gt;D7,$B$6,$B$7))))</f>
        <v>E - NE</v>
      </c>
      <c r="J12" s="176" t="s">
        <v>112</v>
      </c>
      <c r="K12" s="7"/>
      <c r="L12" s="7"/>
      <c r="M12" s="5"/>
      <c r="N12" s="5"/>
    </row>
    <row r="13" spans="1:26" ht="14.25" x14ac:dyDescent="0.2">
      <c r="A13" s="7"/>
      <c r="B13" s="27"/>
      <c r="C13" s="27"/>
      <c r="D13" s="89"/>
      <c r="E13" s="102"/>
      <c r="F13" s="99">
        <v>2</v>
      </c>
      <c r="G13" s="80" t="s">
        <v>94</v>
      </c>
      <c r="H13" s="19">
        <f>('2021-DE'!I14+'2020-DE'!I14)/2</f>
        <v>0</v>
      </c>
      <c r="I13" s="104" t="str">
        <f>IF(H13&lt;=D10,$B$10,IF(H13&lt;=D9,$B$9,IF(H13&lt;=D8,$B$8,IF(H13&gt;D7,$B$6,$B$7))))</f>
        <v>E - NE</v>
      </c>
      <c r="J13" s="176" t="s">
        <v>95</v>
      </c>
      <c r="K13" s="7"/>
      <c r="L13" s="7"/>
      <c r="M13" s="5"/>
      <c r="N13" s="5"/>
    </row>
    <row r="14" spans="1:26" ht="14.25" x14ac:dyDescent="0.2">
      <c r="A14" s="7"/>
      <c r="D14" s="6"/>
      <c r="E14" s="102"/>
      <c r="F14" s="81">
        <v>3</v>
      </c>
      <c r="G14" s="80" t="s">
        <v>113</v>
      </c>
      <c r="H14" s="19">
        <f>('2022-ÚČ'!J14+'2021-ÚČ'!J14+'2020-DE'!I14)/3</f>
        <v>0</v>
      </c>
      <c r="I14" s="104" t="str">
        <f>IF(H14&lt;=D10,$B$10,IF(H14&lt;=D9,$B$9,IF(H14&lt;=D8,$B$8,IF(H14&gt;D7,$B$6,$B$7))))</f>
        <v>E - NE</v>
      </c>
      <c r="J14" s="176" t="s">
        <v>114</v>
      </c>
      <c r="K14" s="7"/>
      <c r="L14" s="7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x14ac:dyDescent="0.2">
      <c r="A15" s="7"/>
      <c r="B15" s="7"/>
      <c r="C15" s="7"/>
      <c r="D15" s="7"/>
      <c r="E15" s="102"/>
      <c r="F15" s="81">
        <v>3</v>
      </c>
      <c r="G15" s="80" t="s">
        <v>103</v>
      </c>
      <c r="H15" s="19">
        <f>('2021-ÚČ'!J14+'2020-ÚČ'!J14+'2019-DE'!I14)/3</f>
        <v>0</v>
      </c>
      <c r="I15" s="104" t="str">
        <f>IF(H15&lt;=D10,$B$10,IF(H15&lt;=D9,$B$9,IF(H15&lt;=D8,$B$8,IF(H15&gt;D7,$B$6,$B$7))))</f>
        <v>E - NE</v>
      </c>
      <c r="J15" s="176" t="s">
        <v>104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7"/>
      <c r="B16" s="7"/>
      <c r="C16" s="7"/>
      <c r="D16" s="7"/>
      <c r="E16" s="102"/>
      <c r="F16" s="81">
        <v>3</v>
      </c>
      <c r="G16" s="80" t="s">
        <v>115</v>
      </c>
      <c r="H16" s="19">
        <f>('2022-ÚČ'!J14+'2021-DE'!I14+'2020-DE'!I14)/3</f>
        <v>0</v>
      </c>
      <c r="I16" s="104" t="str">
        <f>IF(H16&lt;=D10,$B$10,IF(H16&lt;=D9,$B$9,IF(H16&lt;=D8,$B$8,IF(H16&gt;D7,$B$6,$B$7))))</f>
        <v>E - NE</v>
      </c>
      <c r="J16" s="176" t="s">
        <v>116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7"/>
      <c r="C17" s="7"/>
      <c r="D17" s="7"/>
      <c r="E17" s="7"/>
      <c r="F17" s="81">
        <v>3</v>
      </c>
      <c r="G17" s="80" t="s">
        <v>101</v>
      </c>
      <c r="H17" s="19">
        <f>('2021-ÚČ'!J14+'2020-DE'!I14+'2019-DE'!I14)/3</f>
        <v>0</v>
      </c>
      <c r="I17" s="104" t="str">
        <f>IF(H17&lt;=D10,$B$10,IF(H17&lt;=D9,$B$9,IF(H17&lt;=D8,$B$8,IF(H17&gt;D7,$B$6,$B$7))))</f>
        <v>E - NE</v>
      </c>
      <c r="J17" s="176" t="s">
        <v>102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7"/>
      <c r="C18" s="7"/>
      <c r="D18" s="7"/>
      <c r="E18" s="7"/>
      <c r="F18" s="81">
        <v>2</v>
      </c>
      <c r="G18" s="80" t="s">
        <v>117</v>
      </c>
      <c r="H18" s="19">
        <f>('2022-ÚČ'!J14+'2021-DE'!I14)/2</f>
        <v>0</v>
      </c>
      <c r="I18" s="104" t="str">
        <f>IF(H18&lt;=D10,$B$10,IF(H18&lt;=D9,$B$9,IF(H18&lt;=D8,$B$8,IF(H18&gt;D7,$B$6,$B$7))))</f>
        <v>E - NE</v>
      </c>
      <c r="J18" s="176" t="s">
        <v>118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thickBot="1" x14ac:dyDescent="0.25">
      <c r="A19" s="7"/>
      <c r="B19" s="8"/>
      <c r="C19" s="8"/>
      <c r="D19" s="8"/>
      <c r="E19" s="7"/>
      <c r="F19" s="149">
        <v>2</v>
      </c>
      <c r="G19" s="150" t="s">
        <v>99</v>
      </c>
      <c r="H19" s="151">
        <f>('2021-ÚČ'!J14+'2020-DE'!I14)/2</f>
        <v>0</v>
      </c>
      <c r="I19" s="152" t="str">
        <f>IF(H19&lt;=D10,$B$10,IF(H19&lt;=D9,$B$9,IF(H19&lt;=D8,$B$8,IF(H19&gt;D7,$B$6,$B$7))))</f>
        <v>E - NE</v>
      </c>
      <c r="J19" s="177" t="s">
        <v>100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thickTop="1" x14ac:dyDescent="0.2">
      <c r="A20" s="7"/>
      <c r="B20" s="8"/>
      <c r="C20" s="8"/>
      <c r="D20" s="8"/>
      <c r="E20" s="7"/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7"/>
      <c r="C21" s="7"/>
      <c r="D21" s="7"/>
      <c r="E21" s="7"/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9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5"/>
      <c r="G31" s="5"/>
      <c r="H31" s="5"/>
      <c r="I31" s="5"/>
      <c r="J31" s="5"/>
      <c r="K31" s="7"/>
      <c r="L31" s="7"/>
      <c r="M31" s="5"/>
      <c r="N31" s="5"/>
    </row>
    <row r="32" spans="1:26" ht="14.25" x14ac:dyDescent="0.2">
      <c r="A32" s="7"/>
      <c r="B32" s="7"/>
      <c r="C32" s="7"/>
      <c r="D32" s="7"/>
      <c r="E32" s="7"/>
      <c r="F32" s="5"/>
      <c r="G32" s="5"/>
      <c r="H32" s="5"/>
      <c r="I32" s="5"/>
      <c r="J32" s="5"/>
      <c r="K32" s="7"/>
      <c r="L32" s="7"/>
      <c r="M32" s="5"/>
      <c r="N32" s="5"/>
    </row>
    <row r="33" spans="1:14" ht="14.25" x14ac:dyDescent="0.2">
      <c r="A33" s="7"/>
      <c r="B33" s="7"/>
      <c r="C33" s="7"/>
      <c r="D33" s="7"/>
      <c r="E33" s="7"/>
      <c r="F33" s="5"/>
      <c r="G33" s="5"/>
      <c r="H33" s="5"/>
      <c r="I33" s="5"/>
      <c r="J33" s="5"/>
      <c r="K33" s="7"/>
      <c r="L33" s="7"/>
      <c r="M33" s="5"/>
      <c r="N33" s="5"/>
    </row>
    <row r="34" spans="1:14" ht="14.25" x14ac:dyDescent="0.2">
      <c r="A34" s="7"/>
      <c r="B34" s="7"/>
      <c r="C34" s="7"/>
      <c r="D34" s="7"/>
      <c r="E34" s="7"/>
      <c r="F34" s="5"/>
      <c r="G34" s="5"/>
      <c r="H34" s="5"/>
      <c r="I34" s="5"/>
      <c r="J34" s="5"/>
      <c r="K34" s="7"/>
      <c r="L34" s="7"/>
      <c r="M34" s="5"/>
      <c r="N34" s="5"/>
    </row>
    <row r="35" spans="1:14" ht="14.25" x14ac:dyDescent="0.2">
      <c r="A35" s="7"/>
      <c r="B35" s="7"/>
      <c r="C35" s="7"/>
      <c r="D35" s="7"/>
      <c r="E35" s="7"/>
      <c r="F35" s="5"/>
      <c r="G35" s="5"/>
      <c r="H35" s="5"/>
      <c r="I35" s="5"/>
      <c r="J35" s="5"/>
      <c r="K35" s="7"/>
      <c r="L35" s="7"/>
      <c r="M35" s="5"/>
      <c r="N35" s="5"/>
    </row>
    <row r="36" spans="1:14" ht="14.25" x14ac:dyDescent="0.2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14" ht="14.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K298" s="5"/>
      <c r="L298" s="5"/>
      <c r="M298" s="5"/>
      <c r="N298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69"/>
  <sheetViews>
    <sheetView showGridLines="0" zoomScaleNormal="100" workbookViewId="0">
      <selection activeCell="E6" sqref="E6"/>
    </sheetView>
  </sheetViews>
  <sheetFormatPr defaultRowHeight="12.75" x14ac:dyDescent="0.2"/>
  <cols>
    <col min="1" max="1" width="2.28515625" customWidth="1"/>
    <col min="2" max="2" width="15.42578125" customWidth="1"/>
    <col min="3" max="3" width="80.7109375" customWidth="1"/>
    <col min="4" max="4" width="8.7109375" customWidth="1"/>
    <col min="5" max="5" width="12.7109375" style="122" customWidth="1"/>
    <col min="6" max="6" width="9.140625" style="122" customWidth="1"/>
    <col min="7" max="7" width="4" customWidth="1"/>
    <col min="8" max="8" width="40.7109375" customWidth="1"/>
    <col min="9" max="9" width="21.7109375" customWidth="1"/>
    <col min="10" max="10" width="12.7109375" customWidth="1"/>
  </cols>
  <sheetData>
    <row r="1" spans="1:100" x14ac:dyDescent="0.2">
      <c r="A1" s="8"/>
      <c r="B1" s="8"/>
      <c r="C1" s="8"/>
      <c r="D1" s="8"/>
      <c r="E1" s="115"/>
      <c r="F1" s="115"/>
      <c r="G1" s="8"/>
      <c r="H1" s="8"/>
      <c r="I1" s="8"/>
      <c r="J1" s="8"/>
      <c r="K1" s="8"/>
    </row>
    <row r="2" spans="1:100" ht="14.25" x14ac:dyDescent="0.2">
      <c r="A2" s="8"/>
      <c r="B2" s="12"/>
      <c r="C2" s="25" t="s">
        <v>130</v>
      </c>
      <c r="D2" s="12"/>
      <c r="E2" s="116"/>
      <c r="F2" s="118"/>
      <c r="G2" s="13"/>
      <c r="H2" s="25" t="s">
        <v>142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55" customFormat="1" ht="15" thickBot="1" x14ac:dyDescent="0.25">
      <c r="A3" s="11"/>
      <c r="B3" s="11"/>
      <c r="C3" s="44"/>
      <c r="D3" s="53"/>
      <c r="E3" s="117"/>
      <c r="F3" s="124"/>
      <c r="G3" s="9"/>
      <c r="H3" s="44"/>
      <c r="I3" s="9"/>
      <c r="J3" s="9"/>
      <c r="K3" s="9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</row>
    <row r="4" spans="1:100" ht="6.75" customHeight="1" thickTop="1" thickBot="1" x14ac:dyDescent="0.25">
      <c r="A4" s="8"/>
      <c r="B4" s="8"/>
      <c r="C4" s="7"/>
      <c r="D4" s="7"/>
      <c r="E4" s="118"/>
      <c r="F4" s="167"/>
      <c r="G4" s="166"/>
      <c r="H4" s="50"/>
      <c r="I4" s="51"/>
      <c r="J4" s="5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36" t="s">
        <v>63</v>
      </c>
      <c r="C5" s="141" t="s">
        <v>9</v>
      </c>
      <c r="D5" s="137" t="s">
        <v>10</v>
      </c>
      <c r="E5" s="162" t="s">
        <v>11</v>
      </c>
      <c r="F5" s="167"/>
      <c r="G5" s="161" t="s">
        <v>21</v>
      </c>
      <c r="H5" s="142" t="s">
        <v>18</v>
      </c>
      <c r="I5" s="139" t="s">
        <v>19</v>
      </c>
      <c r="J5" s="140" t="s">
        <v>23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93"/>
      <c r="C6" s="92" t="s">
        <v>20</v>
      </c>
      <c r="D6" s="109" t="s">
        <v>6</v>
      </c>
      <c r="E6" s="120"/>
      <c r="F6" s="168"/>
      <c r="G6" s="98">
        <v>1</v>
      </c>
      <c r="H6" s="146" t="s">
        <v>121</v>
      </c>
      <c r="I6" s="19" t="e">
        <f>(E24/E6)*100</f>
        <v>#DIV/0!</v>
      </c>
      <c r="J6" s="21">
        <f>IF(E6&lt;=0,0, IF((I6)&lt;=0,0,IF(I6&lt;1.5,1,IF(I6&gt;3,3,2))))</f>
        <v>0</v>
      </c>
      <c r="K6" s="27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93" t="s">
        <v>57</v>
      </c>
      <c r="C7" s="92" t="s">
        <v>3</v>
      </c>
      <c r="D7" s="109" t="s">
        <v>82</v>
      </c>
      <c r="E7" s="120"/>
      <c r="F7" s="168"/>
      <c r="G7" s="98">
        <v>2</v>
      </c>
      <c r="H7" s="146" t="s">
        <v>122</v>
      </c>
      <c r="I7" s="19" t="e">
        <f>(E26/E11)*100</f>
        <v>#DIV/0!</v>
      </c>
      <c r="J7" s="21">
        <f>IF(E11&lt;=0,0, IF((I7)&lt;=0,0,IF(I7&lt;2,1,IF(I7&gt;8,3,2))))</f>
        <v>0</v>
      </c>
      <c r="K7" s="27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93" t="s">
        <v>64</v>
      </c>
      <c r="C8" s="92" t="s">
        <v>4</v>
      </c>
      <c r="D8" s="109" t="s">
        <v>83</v>
      </c>
      <c r="E8" s="120"/>
      <c r="F8" s="168"/>
      <c r="G8" s="98">
        <v>3</v>
      </c>
      <c r="H8" s="146" t="s">
        <v>123</v>
      </c>
      <c r="I8" s="19" t="e">
        <f>(E24/(E20+E21))*100</f>
        <v>#DIV/0!</v>
      </c>
      <c r="J8" s="21">
        <f>IF((E20+E21)&lt;=0,0,IF(I8&lt;=0,0,IF(I8&lt;6,1,IF(I8&gt;15,3,2))))</f>
        <v>0</v>
      </c>
      <c r="K8" s="27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93" t="s">
        <v>65</v>
      </c>
      <c r="C9" s="92" t="s">
        <v>5</v>
      </c>
      <c r="D9" s="109" t="s">
        <v>87</v>
      </c>
      <c r="E9" s="120"/>
      <c r="F9" s="168"/>
      <c r="G9" s="98">
        <v>4</v>
      </c>
      <c r="H9" s="146" t="s">
        <v>8</v>
      </c>
      <c r="I9" s="19" t="e">
        <f>((E12-E13)/E6)*100</f>
        <v>#DIV/0!</v>
      </c>
      <c r="J9" s="21">
        <f>IF(E6&lt;=0,0, IF((I9)&gt;=100,0,IF(I9&lt;55,3,IF(I9&gt;70,1,2))))</f>
        <v>0</v>
      </c>
      <c r="K9" s="27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93" t="s">
        <v>58</v>
      </c>
      <c r="C10" s="92" t="s">
        <v>79</v>
      </c>
      <c r="D10" s="109" t="s">
        <v>88</v>
      </c>
      <c r="E10" s="120"/>
      <c r="F10" s="168"/>
      <c r="G10" s="98">
        <v>5</v>
      </c>
      <c r="H10" s="146" t="s">
        <v>7</v>
      </c>
      <c r="I10" s="19" t="e">
        <f>E24/E25</f>
        <v>#DIV/0!</v>
      </c>
      <c r="J10" s="21">
        <f>IF(AND(E25&lt;=0,E24&lt;=0),0, IF(AND(E25&lt;=0,E24&gt;0),3,IF(I10&lt;=0,0, IF(I10&lt;1,1,IF(I10&gt;3,3,2)))))</f>
        <v>0</v>
      </c>
      <c r="K10" s="27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93" t="s">
        <v>78</v>
      </c>
      <c r="C11" s="92" t="s">
        <v>125</v>
      </c>
      <c r="D11" s="109" t="s">
        <v>126</v>
      </c>
      <c r="E11" s="120"/>
      <c r="F11" s="168"/>
      <c r="G11" s="98">
        <v>6</v>
      </c>
      <c r="H11" s="146" t="s">
        <v>124</v>
      </c>
      <c r="I11" s="19" t="e">
        <f>(E12-E13-E9-E10)/(E26+E22+E23)</f>
        <v>#DIV/0!</v>
      </c>
      <c r="J11" s="21">
        <f>IF((E26+E22+E23)&lt;=0,0,IF((I11)&gt;=30,0,IF(I11&lt;5,3,IF(I11&gt;10,1,2))))</f>
        <v>0</v>
      </c>
      <c r="K11" s="27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93" t="s">
        <v>66</v>
      </c>
      <c r="C12" s="92" t="s">
        <v>0</v>
      </c>
      <c r="D12" s="109" t="s">
        <v>22</v>
      </c>
      <c r="E12" s="120"/>
      <c r="F12" s="168"/>
      <c r="G12" s="98">
        <v>7</v>
      </c>
      <c r="H12" s="146" t="s">
        <v>120</v>
      </c>
      <c r="I12" s="19" t="e">
        <f>(E20+E21)/E7</f>
        <v>#DIV/0!</v>
      </c>
      <c r="J12" s="21">
        <f>IF(E7&lt;0,0,IF(AND(E7=0,(E20+E21)&gt;0),1,IF(AND(E7=0,(E20+E21)&lt;=0),0,IF(I12&lt;=0,0,IF(I12&gt;2,3,IF(I12&lt;0.5,1,2))))))</f>
        <v>0</v>
      </c>
      <c r="K12" s="27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93" t="s">
        <v>59</v>
      </c>
      <c r="C13" s="92" t="s">
        <v>1</v>
      </c>
      <c r="D13" s="109" t="s">
        <v>51</v>
      </c>
      <c r="E13" s="120"/>
      <c r="F13" s="168"/>
      <c r="G13" s="98">
        <v>8</v>
      </c>
      <c r="H13" s="146" t="s">
        <v>53</v>
      </c>
      <c r="I13" s="19" t="e">
        <f>(E8+E9+E10)/E14</f>
        <v>#DIV/0!</v>
      </c>
      <c r="J13" s="21">
        <f>IF(E14&lt;0,0,IF(AND(E14=0,(E8+E9+E10)&gt;0),3,IF(AND(E14=0,(E8+E9+E10)&lt;=0),0,IF(I13&lt;=0,0,IF(I13&gt;1.5,3,IF(I13&lt;0.5,1,2))))))</f>
        <v>0</v>
      </c>
      <c r="K13" s="27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5.75" thickBot="1" x14ac:dyDescent="0.25">
      <c r="A14" s="8"/>
      <c r="B14" s="156" t="s">
        <v>67</v>
      </c>
      <c r="C14" s="157" t="s">
        <v>2</v>
      </c>
      <c r="D14" s="158" t="s">
        <v>89</v>
      </c>
      <c r="E14" s="171"/>
      <c r="F14" s="169"/>
      <c r="G14" s="163" t="s">
        <v>24</v>
      </c>
      <c r="H14" s="164" t="s">
        <v>143</v>
      </c>
      <c r="I14" s="164"/>
      <c r="J14" s="165">
        <f>SUM(J6:J13)</f>
        <v>0</v>
      </c>
      <c r="K14" s="27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5" thickTop="1" x14ac:dyDescent="0.2">
      <c r="A15" s="8"/>
      <c r="B15" s="153"/>
      <c r="C15" s="154"/>
      <c r="D15" s="29"/>
      <c r="E15" s="155"/>
      <c r="F15" s="160"/>
      <c r="G15" s="88"/>
      <c r="H15" s="10"/>
      <c r="I15" s="100"/>
      <c r="J15" s="88"/>
      <c r="K15" s="27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4.25" x14ac:dyDescent="0.2">
      <c r="A16" s="8"/>
      <c r="B16" s="8"/>
      <c r="C16" s="7"/>
      <c r="D16" s="7"/>
      <c r="E16" s="8"/>
      <c r="F16" s="124"/>
      <c r="G16" s="10"/>
      <c r="H16" s="10"/>
      <c r="I16" s="10"/>
      <c r="J16" s="1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x14ac:dyDescent="0.2">
      <c r="A17" s="8"/>
      <c r="B17" s="13"/>
      <c r="C17" s="25" t="s">
        <v>91</v>
      </c>
      <c r="D17" s="13"/>
      <c r="E17" s="121"/>
      <c r="F17" s="12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5" thickBot="1" x14ac:dyDescent="0.25">
      <c r="A18" s="8"/>
      <c r="B18" s="8"/>
      <c r="C18" s="7"/>
      <c r="D18" s="7"/>
      <c r="E18" s="118"/>
      <c r="F18" s="12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43.5" thickTop="1" x14ac:dyDescent="0.2">
      <c r="A19" s="8"/>
      <c r="B19" s="136" t="s">
        <v>63</v>
      </c>
      <c r="C19" s="141" t="s">
        <v>9</v>
      </c>
      <c r="D19" s="137" t="s">
        <v>10</v>
      </c>
      <c r="E19" s="162" t="s">
        <v>11</v>
      </c>
      <c r="F19" s="159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94" t="s">
        <v>68</v>
      </c>
      <c r="C20" s="96" t="s">
        <v>69</v>
      </c>
      <c r="D20" s="109" t="s">
        <v>12</v>
      </c>
      <c r="E20" s="170"/>
      <c r="F20" s="160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94" t="s">
        <v>60</v>
      </c>
      <c r="C21" s="96" t="s">
        <v>13</v>
      </c>
      <c r="D21" s="109" t="s">
        <v>14</v>
      </c>
      <c r="E21" s="170"/>
      <c r="F21" s="160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94" t="s">
        <v>70</v>
      </c>
      <c r="C22" s="96" t="s">
        <v>71</v>
      </c>
      <c r="D22" s="109" t="s">
        <v>80</v>
      </c>
      <c r="E22" s="170"/>
      <c r="F22" s="160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8" customHeight="1" x14ac:dyDescent="0.2">
      <c r="A23" s="8"/>
      <c r="B23" s="94" t="s">
        <v>72</v>
      </c>
      <c r="C23" s="96" t="s">
        <v>73</v>
      </c>
      <c r="D23" s="109" t="s">
        <v>15</v>
      </c>
      <c r="E23" s="170"/>
      <c r="F23" s="160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customHeight="1" x14ac:dyDescent="0.2">
      <c r="A24" s="8"/>
      <c r="B24" s="94" t="s">
        <v>62</v>
      </c>
      <c r="C24" s="96" t="s">
        <v>74</v>
      </c>
      <c r="D24" s="109" t="s">
        <v>16</v>
      </c>
      <c r="E24" s="170"/>
      <c r="F24" s="160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94" t="s">
        <v>75</v>
      </c>
      <c r="C25" s="96" t="s">
        <v>76</v>
      </c>
      <c r="D25" s="109" t="s">
        <v>17</v>
      </c>
      <c r="E25" s="170"/>
      <c r="F25" s="16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95" t="s">
        <v>61</v>
      </c>
      <c r="C26" s="97" t="s">
        <v>77</v>
      </c>
      <c r="D26" s="110" t="s">
        <v>81</v>
      </c>
      <c r="E26" s="171"/>
      <c r="F26" s="160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27"/>
      <c r="D27" s="26"/>
      <c r="E27" s="172"/>
      <c r="F27" s="12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F28" s="128"/>
      <c r="G28" s="1"/>
      <c r="H28" s="1"/>
      <c r="I28" s="1"/>
      <c r="J28" s="1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25" x14ac:dyDescent="0.2">
      <c r="F29" s="12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F30" s="12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F31" s="12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C32" s="1"/>
      <c r="D32" s="3"/>
      <c r="E32" s="123"/>
      <c r="F32" s="1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3:100" ht="14.25" x14ac:dyDescent="0.2">
      <c r="C33" s="1"/>
      <c r="D33" s="3"/>
      <c r="E33" s="123"/>
      <c r="F33" s="12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3:100" ht="14.25" x14ac:dyDescent="0.2">
      <c r="C34" s="1"/>
      <c r="D34" s="3"/>
      <c r="E34" s="123"/>
      <c r="F34" s="12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3:100" ht="14.25" x14ac:dyDescent="0.2">
      <c r="C35" s="1"/>
      <c r="D35" s="3"/>
      <c r="E35" s="123"/>
      <c r="F35" s="1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3:100" ht="14.25" x14ac:dyDescent="0.2">
      <c r="C36" s="1"/>
      <c r="D36" s="3"/>
      <c r="E36" s="123"/>
      <c r="F36" s="12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3:100" ht="14.25" x14ac:dyDescent="0.2">
      <c r="C37" s="1"/>
      <c r="D37" s="3"/>
      <c r="E37" s="123"/>
      <c r="F37" s="12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3:100" ht="14.25" x14ac:dyDescent="0.2">
      <c r="C38" s="1"/>
      <c r="D38" s="3"/>
      <c r="E38" s="123"/>
      <c r="F38" s="12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3:100" ht="14.25" x14ac:dyDescent="0.2">
      <c r="C39" s="1"/>
      <c r="D39" s="3"/>
      <c r="E39" s="123"/>
      <c r="F39" s="12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3:100" ht="14.25" x14ac:dyDescent="0.2">
      <c r="C40" s="1"/>
      <c r="D40" s="3"/>
      <c r="E40" s="123"/>
      <c r="F40" s="12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3:100" ht="14.25" x14ac:dyDescent="0.2">
      <c r="C41" s="1"/>
      <c r="D41" s="3"/>
      <c r="E41" s="123"/>
      <c r="F41" s="12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3:100" ht="14.25" x14ac:dyDescent="0.2">
      <c r="C42" s="1"/>
      <c r="D42" s="3"/>
      <c r="E42" s="123"/>
      <c r="F42" s="12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 x14ac:dyDescent="0.2">
      <c r="C43" s="1"/>
      <c r="D43" s="3"/>
      <c r="E43" s="123"/>
      <c r="F43" s="12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 x14ac:dyDescent="0.2">
      <c r="C44" s="1"/>
      <c r="D44" s="3"/>
      <c r="E44" s="123"/>
      <c r="F44" s="12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 x14ac:dyDescent="0.2">
      <c r="C45" s="1"/>
      <c r="D45" s="3"/>
      <c r="E45" s="123"/>
      <c r="F45" s="12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 x14ac:dyDescent="0.2">
      <c r="C46" s="1"/>
      <c r="D46" s="3"/>
      <c r="E46" s="123"/>
      <c r="F46" s="12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 x14ac:dyDescent="0.2">
      <c r="C47" s="1"/>
      <c r="D47" s="3"/>
      <c r="E47" s="123"/>
      <c r="F47" s="12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 x14ac:dyDescent="0.2">
      <c r="C48" s="1"/>
      <c r="D48" s="3"/>
      <c r="E48" s="123"/>
      <c r="F48" s="12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23"/>
      <c r="F49" s="12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23"/>
      <c r="F50" s="1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23"/>
      <c r="F51" s="1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23"/>
      <c r="F52" s="1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23"/>
      <c r="F53" s="12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23"/>
      <c r="F54" s="12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23"/>
      <c r="F55" s="12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23"/>
      <c r="F56" s="12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23"/>
      <c r="F57" s="12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23"/>
      <c r="F58" s="12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23"/>
      <c r="F59" s="12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23"/>
      <c r="F60" s="12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23"/>
      <c r="F61" s="12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23"/>
      <c r="F62" s="12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23"/>
      <c r="F63" s="12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23"/>
      <c r="F64" s="12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23"/>
      <c r="F65" s="12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23"/>
      <c r="F66" s="12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23"/>
      <c r="F67" s="12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23"/>
      <c r="F68" s="12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23"/>
      <c r="F69" s="12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23"/>
      <c r="F70" s="12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23"/>
      <c r="F71" s="12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23"/>
      <c r="F72" s="12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23"/>
      <c r="F73" s="12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23"/>
      <c r="F74" s="12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23"/>
      <c r="F75" s="12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23"/>
      <c r="F76" s="12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23"/>
      <c r="F77" s="12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23"/>
      <c r="F78" s="12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23"/>
      <c r="F79" s="12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23"/>
      <c r="F80" s="12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23"/>
      <c r="F81" s="12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23"/>
      <c r="F82" s="12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23"/>
      <c r="F83" s="12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23"/>
      <c r="F84" s="12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23"/>
      <c r="F85" s="12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23"/>
      <c r="F86" s="12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23"/>
      <c r="F87" s="12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23"/>
      <c r="F88" s="12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23"/>
      <c r="F89" s="12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23"/>
      <c r="F90" s="12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23"/>
      <c r="F91" s="12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23"/>
      <c r="F92" s="12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23"/>
      <c r="F93" s="12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23"/>
      <c r="F94" s="12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23"/>
      <c r="F95" s="12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23"/>
      <c r="F96" s="12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23"/>
      <c r="F97" s="12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23"/>
      <c r="F98" s="12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23"/>
      <c r="F99" s="12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23"/>
      <c r="F100" s="12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23"/>
      <c r="F101" s="12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23"/>
      <c r="F102" s="12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23"/>
      <c r="F103" s="12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23"/>
      <c r="F104" s="12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23"/>
      <c r="F105" s="12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23"/>
      <c r="F106" s="12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23"/>
      <c r="F107" s="12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23"/>
      <c r="F108" s="12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23"/>
      <c r="F109" s="12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23"/>
      <c r="F110" s="12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23"/>
      <c r="F111" s="12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23"/>
      <c r="F112" s="12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23"/>
      <c r="F113" s="12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23"/>
      <c r="F114" s="12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23"/>
      <c r="F115" s="12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23"/>
      <c r="F116" s="12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23"/>
      <c r="F117" s="12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23"/>
      <c r="F118" s="12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23"/>
      <c r="F119" s="12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23"/>
      <c r="F120" s="12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23"/>
      <c r="F121" s="12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23"/>
      <c r="F122" s="12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23"/>
      <c r="F123" s="12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23"/>
      <c r="F124" s="12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23"/>
      <c r="F125" s="12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23"/>
      <c r="F126" s="12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23"/>
      <c r="F127" s="12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23"/>
      <c r="F128" s="12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23"/>
      <c r="F129" s="12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23"/>
      <c r="F130" s="12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23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23"/>
      <c r="F132" s="12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23"/>
      <c r="F133" s="12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23"/>
      <c r="F134" s="12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23"/>
      <c r="F135" s="12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23"/>
      <c r="F136" s="12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23"/>
      <c r="F137" s="12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23"/>
      <c r="F138" s="12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23"/>
      <c r="F139" s="12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23"/>
      <c r="F140" s="12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23"/>
      <c r="F141" s="12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23"/>
      <c r="F142" s="12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23"/>
      <c r="F143" s="12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23"/>
      <c r="F144" s="12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23"/>
      <c r="F145" s="12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23"/>
      <c r="F146" s="12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23"/>
      <c r="F147" s="12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23"/>
      <c r="F148" s="12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23"/>
      <c r="F149" s="12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23"/>
      <c r="F150" s="12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23"/>
      <c r="F151" s="12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23"/>
      <c r="F152" s="12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23"/>
      <c r="F153" s="12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23"/>
      <c r="F154" s="12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23"/>
      <c r="F155" s="12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23"/>
      <c r="F156" s="12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23"/>
      <c r="F157" s="12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23"/>
      <c r="F158" s="12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23"/>
      <c r="F159" s="12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23"/>
      <c r="F160" s="12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23"/>
      <c r="F161" s="12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23"/>
      <c r="F162" s="12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23"/>
      <c r="F163" s="12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23"/>
      <c r="F164" s="12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23"/>
      <c r="F165" s="12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23"/>
      <c r="F166" s="12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23"/>
      <c r="F167" s="12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23"/>
      <c r="F168" s="12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23"/>
      <c r="F169" s="12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23"/>
      <c r="F170" s="12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23"/>
      <c r="F171" s="12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23"/>
      <c r="F172" s="12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23"/>
      <c r="F173" s="12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23"/>
      <c r="F174" s="12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23"/>
      <c r="F175" s="12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23"/>
      <c r="F176" s="12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23"/>
      <c r="F177" s="12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23"/>
      <c r="F178" s="12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23"/>
      <c r="F179" s="12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23"/>
      <c r="F180" s="12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23"/>
      <c r="F181" s="12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23"/>
      <c r="F182" s="12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23"/>
      <c r="F183" s="12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23"/>
      <c r="F184" s="12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23"/>
      <c r="F185" s="12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23"/>
      <c r="F186" s="12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23"/>
      <c r="F187" s="12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23"/>
      <c r="F188" s="12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23"/>
      <c r="F189" s="12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23"/>
      <c r="F190" s="12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23"/>
      <c r="F191" s="12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23"/>
      <c r="F192" s="12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23"/>
      <c r="F193" s="12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23"/>
      <c r="F194" s="12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23"/>
      <c r="F195" s="12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23"/>
      <c r="F196" s="12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23"/>
      <c r="F197" s="12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23"/>
      <c r="F198" s="12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23"/>
      <c r="F199" s="12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23"/>
      <c r="F200" s="12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23"/>
      <c r="F201" s="12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23"/>
      <c r="F202" s="12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23"/>
      <c r="F203" s="12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23"/>
      <c r="F204" s="12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23"/>
      <c r="F205" s="12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23"/>
      <c r="F206" s="12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23"/>
      <c r="F207" s="12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23"/>
      <c r="F208" s="12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23"/>
      <c r="F209" s="12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23"/>
      <c r="F210" s="12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23"/>
      <c r="F211" s="12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23"/>
      <c r="F212" s="12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23"/>
      <c r="F213" s="12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23"/>
      <c r="F214" s="12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23"/>
      <c r="F215" s="12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23"/>
      <c r="F216" s="12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23"/>
      <c r="F217" s="12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23"/>
      <c r="F218" s="12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23"/>
      <c r="F219" s="12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23"/>
      <c r="F220" s="12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23"/>
      <c r="F221" s="12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23"/>
      <c r="F222" s="12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23"/>
      <c r="F223" s="12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23"/>
      <c r="F224" s="12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23"/>
      <c r="F225" s="12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23"/>
      <c r="F226" s="12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23"/>
      <c r="F227" s="12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23"/>
      <c r="F228" s="12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23"/>
      <c r="F229" s="12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23"/>
      <c r="F230" s="12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23"/>
      <c r="F231" s="12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23"/>
      <c r="F232" s="12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23"/>
      <c r="F233" s="12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23"/>
      <c r="F234" s="12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23"/>
      <c r="F235" s="12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23"/>
      <c r="F236" s="12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23"/>
      <c r="F237" s="12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23"/>
      <c r="F238" s="12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23"/>
      <c r="F239" s="12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23"/>
      <c r="F240" s="12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23"/>
      <c r="F241" s="12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23"/>
      <c r="F242" s="12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x14ac:dyDescent="0.2">
      <c r="D243" s="4"/>
    </row>
    <row r="244" spans="3:100" x14ac:dyDescent="0.2">
      <c r="D244" s="4"/>
    </row>
    <row r="245" spans="3:100" x14ac:dyDescent="0.2">
      <c r="D245" s="4"/>
    </row>
    <row r="246" spans="3:100" x14ac:dyDescent="0.2">
      <c r="D246" s="4"/>
    </row>
    <row r="247" spans="3:100" x14ac:dyDescent="0.2">
      <c r="D247" s="4"/>
    </row>
    <row r="248" spans="3:100" x14ac:dyDescent="0.2">
      <c r="D248" s="4"/>
    </row>
    <row r="249" spans="3:100" x14ac:dyDescent="0.2">
      <c r="D249" s="4"/>
    </row>
    <row r="250" spans="3:100" x14ac:dyDescent="0.2">
      <c r="D250" s="4"/>
    </row>
    <row r="251" spans="3:100" x14ac:dyDescent="0.2">
      <c r="D251" s="4"/>
      <c r="E251"/>
      <c r="F251"/>
    </row>
    <row r="252" spans="3:100" x14ac:dyDescent="0.2">
      <c r="D252" s="4"/>
      <c r="E252"/>
      <c r="F252"/>
    </row>
    <row r="253" spans="3:100" x14ac:dyDescent="0.2">
      <c r="D253" s="4"/>
      <c r="E253"/>
      <c r="F253"/>
    </row>
    <row r="254" spans="3:100" x14ac:dyDescent="0.2">
      <c r="D254" s="4"/>
      <c r="E254"/>
      <c r="F254"/>
    </row>
    <row r="255" spans="3:100" x14ac:dyDescent="0.2">
      <c r="D255" s="4"/>
      <c r="E255"/>
      <c r="F255"/>
    </row>
    <row r="256" spans="3:100" x14ac:dyDescent="0.2">
      <c r="D256" s="4"/>
      <c r="E256"/>
      <c r="F256"/>
    </row>
    <row r="257" spans="4:6" x14ac:dyDescent="0.2">
      <c r="D257" s="4"/>
      <c r="E257"/>
      <c r="F257"/>
    </row>
    <row r="258" spans="4:6" x14ac:dyDescent="0.2">
      <c r="D258" s="4"/>
      <c r="E258"/>
      <c r="F258"/>
    </row>
    <row r="259" spans="4:6" x14ac:dyDescent="0.2">
      <c r="D259" s="4"/>
      <c r="E259"/>
      <c r="F259"/>
    </row>
    <row r="260" spans="4:6" x14ac:dyDescent="0.2">
      <c r="D260" s="4"/>
      <c r="E260"/>
      <c r="F260"/>
    </row>
    <row r="261" spans="4:6" x14ac:dyDescent="0.2">
      <c r="D261" s="4"/>
      <c r="E261"/>
      <c r="F261"/>
    </row>
    <row r="262" spans="4:6" x14ac:dyDescent="0.2">
      <c r="D262" s="4"/>
      <c r="E262"/>
      <c r="F262"/>
    </row>
    <row r="263" spans="4:6" x14ac:dyDescent="0.2">
      <c r="D263" s="4"/>
      <c r="E263"/>
      <c r="F263"/>
    </row>
    <row r="264" spans="4:6" x14ac:dyDescent="0.2">
      <c r="D264" s="4"/>
      <c r="E264"/>
      <c r="F264"/>
    </row>
    <row r="265" spans="4:6" x14ac:dyDescent="0.2">
      <c r="D265" s="4"/>
      <c r="E265"/>
      <c r="F265"/>
    </row>
    <row r="266" spans="4:6" x14ac:dyDescent="0.2">
      <c r="D266" s="4"/>
      <c r="E266"/>
      <c r="F266"/>
    </row>
    <row r="267" spans="4:6" x14ac:dyDescent="0.2">
      <c r="D267" s="4"/>
      <c r="E267"/>
      <c r="F267"/>
    </row>
    <row r="268" spans="4:6" x14ac:dyDescent="0.2">
      <c r="D268" s="4"/>
      <c r="E268"/>
      <c r="F268"/>
    </row>
    <row r="269" spans="4:6" x14ac:dyDescent="0.2">
      <c r="D269" s="4"/>
      <c r="E269"/>
      <c r="F269"/>
    </row>
    <row r="270" spans="4:6" x14ac:dyDescent="0.2">
      <c r="D270" s="4"/>
      <c r="E270"/>
      <c r="F270"/>
    </row>
    <row r="271" spans="4:6" x14ac:dyDescent="0.2">
      <c r="D271" s="4"/>
      <c r="E271"/>
      <c r="F271"/>
    </row>
    <row r="272" spans="4:6" x14ac:dyDescent="0.2">
      <c r="D272" s="4"/>
      <c r="E272"/>
      <c r="F272"/>
    </row>
    <row r="273" spans="4:6" x14ac:dyDescent="0.2">
      <c r="D273" s="4"/>
      <c r="E273"/>
      <c r="F273"/>
    </row>
    <row r="274" spans="4:6" x14ac:dyDescent="0.2">
      <c r="D274" s="4"/>
      <c r="E274"/>
      <c r="F27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69"/>
  <sheetViews>
    <sheetView showGridLines="0" zoomScaleNormal="100" workbookViewId="0">
      <selection activeCell="E6" sqref="E6"/>
    </sheetView>
  </sheetViews>
  <sheetFormatPr defaultRowHeight="12.75" x14ac:dyDescent="0.2"/>
  <cols>
    <col min="1" max="1" width="2.28515625" customWidth="1"/>
    <col min="2" max="2" width="15.42578125" customWidth="1"/>
    <col min="3" max="3" width="80.7109375" customWidth="1"/>
    <col min="4" max="4" width="8.7109375" customWidth="1"/>
    <col min="5" max="5" width="12.7109375" style="122" customWidth="1"/>
    <col min="6" max="6" width="9.140625" style="122" customWidth="1"/>
    <col min="7" max="7" width="4" customWidth="1"/>
    <col min="8" max="8" width="40.7109375" customWidth="1"/>
    <col min="9" max="9" width="21.7109375" customWidth="1"/>
    <col min="10" max="10" width="12.7109375" customWidth="1"/>
  </cols>
  <sheetData>
    <row r="1" spans="1:100" x14ac:dyDescent="0.2">
      <c r="A1" s="8"/>
      <c r="B1" s="8"/>
      <c r="C1" s="8"/>
      <c r="D1" s="8"/>
      <c r="E1" s="115"/>
      <c r="F1" s="115"/>
      <c r="G1" s="8"/>
      <c r="H1" s="8"/>
      <c r="I1" s="8"/>
      <c r="J1" s="8"/>
      <c r="K1" s="8"/>
    </row>
    <row r="2" spans="1:100" ht="14.25" x14ac:dyDescent="0.2">
      <c r="A2" s="8"/>
      <c r="B2" s="12"/>
      <c r="C2" s="25" t="s">
        <v>90</v>
      </c>
      <c r="D2" s="12"/>
      <c r="E2" s="116"/>
      <c r="F2" s="118"/>
      <c r="G2" s="13"/>
      <c r="H2" s="25" t="s">
        <v>142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55" customFormat="1" ht="15" thickBot="1" x14ac:dyDescent="0.25">
      <c r="A3" s="11"/>
      <c r="B3" s="11"/>
      <c r="C3" s="44"/>
      <c r="D3" s="53"/>
      <c r="E3" s="117"/>
      <c r="F3" s="124"/>
      <c r="G3" s="9"/>
      <c r="H3" s="44"/>
      <c r="I3" s="9"/>
      <c r="J3" s="9"/>
      <c r="K3" s="9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</row>
    <row r="4" spans="1:100" ht="6.75" customHeight="1" thickTop="1" thickBot="1" x14ac:dyDescent="0.25">
      <c r="A4" s="8"/>
      <c r="B4" s="8"/>
      <c r="C4" s="7"/>
      <c r="D4" s="7"/>
      <c r="E4" s="118"/>
      <c r="F4" s="167"/>
      <c r="G4" s="166"/>
      <c r="H4" s="50"/>
      <c r="I4" s="51"/>
      <c r="J4" s="5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36" t="s">
        <v>63</v>
      </c>
      <c r="C5" s="141" t="s">
        <v>9</v>
      </c>
      <c r="D5" s="137" t="s">
        <v>10</v>
      </c>
      <c r="E5" s="162" t="s">
        <v>11</v>
      </c>
      <c r="F5" s="167"/>
      <c r="G5" s="161" t="s">
        <v>21</v>
      </c>
      <c r="H5" s="142" t="s">
        <v>18</v>
      </c>
      <c r="I5" s="139" t="s">
        <v>19</v>
      </c>
      <c r="J5" s="140" t="s">
        <v>23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93"/>
      <c r="C6" s="92" t="s">
        <v>20</v>
      </c>
      <c r="D6" s="109" t="s">
        <v>6</v>
      </c>
      <c r="E6" s="120"/>
      <c r="F6" s="168"/>
      <c r="G6" s="98">
        <v>1</v>
      </c>
      <c r="H6" s="146" t="s">
        <v>121</v>
      </c>
      <c r="I6" s="19" t="e">
        <f>(E24/E6)*100</f>
        <v>#DIV/0!</v>
      </c>
      <c r="J6" s="21">
        <f>IF(E6&lt;=0,0, IF((I6)&lt;=0,0,IF(I6&lt;1.5,1,IF(I6&gt;3,3,2))))</f>
        <v>0</v>
      </c>
      <c r="K6" s="27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93" t="s">
        <v>57</v>
      </c>
      <c r="C7" s="92" t="s">
        <v>3</v>
      </c>
      <c r="D7" s="109" t="s">
        <v>82</v>
      </c>
      <c r="E7" s="120"/>
      <c r="F7" s="168"/>
      <c r="G7" s="98">
        <v>2</v>
      </c>
      <c r="H7" s="146" t="s">
        <v>122</v>
      </c>
      <c r="I7" s="19" t="e">
        <f>(E26/E11)*100</f>
        <v>#DIV/0!</v>
      </c>
      <c r="J7" s="21">
        <f>IF(E11&lt;=0,0, IF((I7)&lt;=0,0,IF(I7&lt;2,1,IF(I7&gt;8,3,2))))</f>
        <v>0</v>
      </c>
      <c r="K7" s="27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93" t="s">
        <v>64</v>
      </c>
      <c r="C8" s="92" t="s">
        <v>4</v>
      </c>
      <c r="D8" s="109" t="s">
        <v>83</v>
      </c>
      <c r="E8" s="120"/>
      <c r="F8" s="168"/>
      <c r="G8" s="98">
        <v>3</v>
      </c>
      <c r="H8" s="146" t="s">
        <v>123</v>
      </c>
      <c r="I8" s="19" t="e">
        <f>(E24/(E20+E21))*100</f>
        <v>#DIV/0!</v>
      </c>
      <c r="J8" s="21">
        <f>IF((E20+E21)&lt;=0,0,IF(I8&lt;=0,0,IF(I8&lt;6,1,IF(I8&gt;15,3,2))))</f>
        <v>0</v>
      </c>
      <c r="K8" s="27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93" t="s">
        <v>65</v>
      </c>
      <c r="C9" s="92" t="s">
        <v>5</v>
      </c>
      <c r="D9" s="109" t="s">
        <v>87</v>
      </c>
      <c r="E9" s="120"/>
      <c r="F9" s="168"/>
      <c r="G9" s="98">
        <v>4</v>
      </c>
      <c r="H9" s="146" t="s">
        <v>8</v>
      </c>
      <c r="I9" s="19" t="e">
        <f>((E12-E13)/E6)*100</f>
        <v>#DIV/0!</v>
      </c>
      <c r="J9" s="21">
        <f>IF(E6&lt;=0,0, IF((I9)&gt;=100,0,IF(I9&lt;55,3,IF(I9&gt;70,1,2))))</f>
        <v>0</v>
      </c>
      <c r="K9" s="27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93" t="s">
        <v>58</v>
      </c>
      <c r="C10" s="92" t="s">
        <v>79</v>
      </c>
      <c r="D10" s="109" t="s">
        <v>88</v>
      </c>
      <c r="E10" s="120"/>
      <c r="F10" s="168"/>
      <c r="G10" s="98">
        <v>5</v>
      </c>
      <c r="H10" s="146" t="s">
        <v>7</v>
      </c>
      <c r="I10" s="19" t="e">
        <f>E24/E25</f>
        <v>#DIV/0!</v>
      </c>
      <c r="J10" s="21">
        <f>IF(AND(E25&lt;=0,E24&lt;=0),0, IF(AND(E25&lt;=0,E24&gt;0),3,IF(I10&lt;=0,0, IF(I10&lt;1,1,IF(I10&gt;3,3,2)))))</f>
        <v>0</v>
      </c>
      <c r="K10" s="27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93" t="s">
        <v>78</v>
      </c>
      <c r="C11" s="92" t="s">
        <v>125</v>
      </c>
      <c r="D11" s="109" t="s">
        <v>126</v>
      </c>
      <c r="E11" s="120"/>
      <c r="F11" s="168"/>
      <c r="G11" s="98">
        <v>6</v>
      </c>
      <c r="H11" s="146" t="s">
        <v>124</v>
      </c>
      <c r="I11" s="19" t="e">
        <f>(E12-E13-E9-E10)/(E26+E22+E23)</f>
        <v>#DIV/0!</v>
      </c>
      <c r="J11" s="21">
        <f>IF((E26+E22+E23)&lt;=0,0,IF((I11)&gt;=30,0,IF(I11&lt;5,3,IF(I11&gt;10,1,2))))</f>
        <v>0</v>
      </c>
      <c r="K11" s="27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93" t="s">
        <v>66</v>
      </c>
      <c r="C12" s="92" t="s">
        <v>0</v>
      </c>
      <c r="D12" s="109" t="s">
        <v>22</v>
      </c>
      <c r="E12" s="120"/>
      <c r="F12" s="168"/>
      <c r="G12" s="98">
        <v>7</v>
      </c>
      <c r="H12" s="146" t="s">
        <v>120</v>
      </c>
      <c r="I12" s="19" t="e">
        <f>(E20+E21)/E7</f>
        <v>#DIV/0!</v>
      </c>
      <c r="J12" s="21">
        <f>IF(E7&lt;0,0,IF(AND(E7=0,(E20+E21)&gt;0),1,IF(AND(E7=0,(E20+E21)&lt;=0),0,IF(I12&lt;=0,0,IF(I12&gt;2,3,IF(I12&lt;0.5,1,2))))))</f>
        <v>0</v>
      </c>
      <c r="K12" s="27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93" t="s">
        <v>59</v>
      </c>
      <c r="C13" s="92" t="s">
        <v>1</v>
      </c>
      <c r="D13" s="109" t="s">
        <v>51</v>
      </c>
      <c r="E13" s="120"/>
      <c r="F13" s="168"/>
      <c r="G13" s="98">
        <v>8</v>
      </c>
      <c r="H13" s="146" t="s">
        <v>53</v>
      </c>
      <c r="I13" s="19" t="e">
        <f>(E8+E9+E10)/E14</f>
        <v>#DIV/0!</v>
      </c>
      <c r="J13" s="21">
        <f>IF(E14&lt;0,0,IF(AND(E14=0,(E8+E9+E10)&gt;0),3,IF(AND(E14=0,(E8+E9+E10)&lt;=0),0,IF(I13&lt;=0,0,IF(I13&gt;1.5,3,IF(I13&lt;0.5,1,2))))))</f>
        <v>0</v>
      </c>
      <c r="K13" s="27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5.75" thickBot="1" x14ac:dyDescent="0.25">
      <c r="A14" s="8"/>
      <c r="B14" s="156" t="s">
        <v>67</v>
      </c>
      <c r="C14" s="157" t="s">
        <v>2</v>
      </c>
      <c r="D14" s="158" t="s">
        <v>89</v>
      </c>
      <c r="E14" s="171"/>
      <c r="F14" s="169"/>
      <c r="G14" s="163" t="s">
        <v>24</v>
      </c>
      <c r="H14" s="164" t="s">
        <v>143</v>
      </c>
      <c r="I14" s="164"/>
      <c r="J14" s="165">
        <f>SUM(J6:J13)</f>
        <v>0</v>
      </c>
      <c r="K14" s="27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5" thickTop="1" x14ac:dyDescent="0.2">
      <c r="A15" s="8"/>
      <c r="B15" s="153"/>
      <c r="C15" s="154"/>
      <c r="D15" s="29"/>
      <c r="E15" s="155"/>
      <c r="F15" s="160"/>
      <c r="G15" s="88"/>
      <c r="H15" s="10"/>
      <c r="I15" s="100"/>
      <c r="J15" s="88"/>
      <c r="K15" s="27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4.25" x14ac:dyDescent="0.2">
      <c r="A16" s="8"/>
      <c r="B16" s="8"/>
      <c r="C16" s="7"/>
      <c r="D16" s="7"/>
      <c r="E16" s="8"/>
      <c r="F16" s="124"/>
      <c r="G16" s="10"/>
      <c r="H16" s="10"/>
      <c r="I16" s="10"/>
      <c r="J16" s="1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x14ac:dyDescent="0.2">
      <c r="A17" s="8"/>
      <c r="B17" s="13"/>
      <c r="C17" s="25" t="s">
        <v>91</v>
      </c>
      <c r="D17" s="13"/>
      <c r="E17" s="121"/>
      <c r="F17" s="12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5" thickBot="1" x14ac:dyDescent="0.25">
      <c r="A18" s="8"/>
      <c r="B18" s="8"/>
      <c r="C18" s="7"/>
      <c r="D18" s="7"/>
      <c r="E18" s="118"/>
      <c r="F18" s="12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43.5" thickTop="1" x14ac:dyDescent="0.2">
      <c r="A19" s="8"/>
      <c r="B19" s="136" t="s">
        <v>63</v>
      </c>
      <c r="C19" s="141" t="s">
        <v>9</v>
      </c>
      <c r="D19" s="137" t="s">
        <v>10</v>
      </c>
      <c r="E19" s="162" t="s">
        <v>11</v>
      </c>
      <c r="F19" s="159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94" t="s">
        <v>68</v>
      </c>
      <c r="C20" s="96" t="s">
        <v>69</v>
      </c>
      <c r="D20" s="109" t="s">
        <v>12</v>
      </c>
      <c r="E20" s="170"/>
      <c r="F20" s="160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94" t="s">
        <v>60</v>
      </c>
      <c r="C21" s="96" t="s">
        <v>13</v>
      </c>
      <c r="D21" s="109" t="s">
        <v>14</v>
      </c>
      <c r="E21" s="170"/>
      <c r="F21" s="160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94" t="s">
        <v>70</v>
      </c>
      <c r="C22" s="96" t="s">
        <v>71</v>
      </c>
      <c r="D22" s="109" t="s">
        <v>80</v>
      </c>
      <c r="E22" s="170"/>
      <c r="F22" s="160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8" customHeight="1" x14ac:dyDescent="0.2">
      <c r="A23" s="8"/>
      <c r="B23" s="94" t="s">
        <v>72</v>
      </c>
      <c r="C23" s="96" t="s">
        <v>73</v>
      </c>
      <c r="D23" s="109" t="s">
        <v>15</v>
      </c>
      <c r="E23" s="170"/>
      <c r="F23" s="160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94" t="s">
        <v>62</v>
      </c>
      <c r="C24" s="96" t="s">
        <v>74</v>
      </c>
      <c r="D24" s="109" t="s">
        <v>16</v>
      </c>
      <c r="E24" s="170"/>
      <c r="F24" s="160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94" t="s">
        <v>75</v>
      </c>
      <c r="C25" s="96" t="s">
        <v>76</v>
      </c>
      <c r="D25" s="109" t="s">
        <v>17</v>
      </c>
      <c r="E25" s="170"/>
      <c r="F25" s="16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95" t="s">
        <v>61</v>
      </c>
      <c r="C26" s="97" t="s">
        <v>77</v>
      </c>
      <c r="D26" s="110" t="s">
        <v>81</v>
      </c>
      <c r="E26" s="171"/>
      <c r="F26" s="160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27"/>
      <c r="D27" s="26"/>
      <c r="E27" s="172"/>
      <c r="F27" s="12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F28" s="128"/>
      <c r="G28" s="1"/>
      <c r="H28" s="1"/>
      <c r="I28" s="1"/>
      <c r="J28" s="1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25" x14ac:dyDescent="0.2">
      <c r="F29" s="12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F30" s="12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F31" s="12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C32" s="1"/>
      <c r="D32" s="3"/>
      <c r="E32" s="123"/>
      <c r="F32" s="1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3:100" ht="14.25" x14ac:dyDescent="0.2">
      <c r="C33" s="1"/>
      <c r="D33" s="3"/>
      <c r="E33" s="123"/>
      <c r="F33" s="12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3:100" ht="14.25" x14ac:dyDescent="0.2">
      <c r="C34" s="1"/>
      <c r="D34" s="3"/>
      <c r="E34" s="123"/>
      <c r="F34" s="12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3:100" ht="14.25" x14ac:dyDescent="0.2">
      <c r="C35" s="1"/>
      <c r="D35" s="3"/>
      <c r="E35" s="123"/>
      <c r="F35" s="1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3:100" ht="14.25" x14ac:dyDescent="0.2">
      <c r="C36" s="1"/>
      <c r="D36" s="3"/>
      <c r="E36" s="123"/>
      <c r="F36" s="12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3:100" ht="14.25" x14ac:dyDescent="0.2">
      <c r="C37" s="1"/>
      <c r="D37" s="3"/>
      <c r="E37" s="123"/>
      <c r="F37" s="12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3:100" ht="14.25" x14ac:dyDescent="0.2">
      <c r="C38" s="1"/>
      <c r="D38" s="3"/>
      <c r="E38" s="123"/>
      <c r="F38" s="12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3:100" ht="14.25" x14ac:dyDescent="0.2">
      <c r="C39" s="1"/>
      <c r="D39" s="3"/>
      <c r="E39" s="123"/>
      <c r="F39" s="12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3:100" ht="14.25" x14ac:dyDescent="0.2">
      <c r="C40" s="1"/>
      <c r="D40" s="3"/>
      <c r="E40" s="123"/>
      <c r="F40" s="12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3:100" ht="14.25" x14ac:dyDescent="0.2">
      <c r="C41" s="1"/>
      <c r="D41" s="3"/>
      <c r="E41" s="123"/>
      <c r="F41" s="12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3:100" ht="14.25" x14ac:dyDescent="0.2">
      <c r="C42" s="1"/>
      <c r="D42" s="3"/>
      <c r="E42" s="123"/>
      <c r="F42" s="12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 x14ac:dyDescent="0.2">
      <c r="C43" s="1"/>
      <c r="D43" s="3"/>
      <c r="E43" s="123"/>
      <c r="F43" s="12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 x14ac:dyDescent="0.2">
      <c r="C44" s="1"/>
      <c r="D44" s="3"/>
      <c r="E44" s="123"/>
      <c r="F44" s="12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 x14ac:dyDescent="0.2">
      <c r="C45" s="1"/>
      <c r="D45" s="3"/>
      <c r="E45" s="123"/>
      <c r="F45" s="12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 x14ac:dyDescent="0.2">
      <c r="C46" s="1"/>
      <c r="D46" s="3"/>
      <c r="E46" s="123"/>
      <c r="F46" s="12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 x14ac:dyDescent="0.2">
      <c r="C47" s="1"/>
      <c r="D47" s="3"/>
      <c r="E47" s="123"/>
      <c r="F47" s="12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 x14ac:dyDescent="0.2">
      <c r="C48" s="1"/>
      <c r="D48" s="3"/>
      <c r="E48" s="123"/>
      <c r="F48" s="12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23"/>
      <c r="F49" s="12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23"/>
      <c r="F50" s="1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23"/>
      <c r="F51" s="1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23"/>
      <c r="F52" s="1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23"/>
      <c r="F53" s="12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23"/>
      <c r="F54" s="12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23"/>
      <c r="F55" s="12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23"/>
      <c r="F56" s="12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23"/>
      <c r="F57" s="12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23"/>
      <c r="F58" s="12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23"/>
      <c r="F59" s="12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23"/>
      <c r="F60" s="12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23"/>
      <c r="F61" s="12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23"/>
      <c r="F62" s="12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23"/>
      <c r="F63" s="12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23"/>
      <c r="F64" s="12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23"/>
      <c r="F65" s="12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23"/>
      <c r="F66" s="12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23"/>
      <c r="F67" s="12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23"/>
      <c r="F68" s="12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23"/>
      <c r="F69" s="12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23"/>
      <c r="F70" s="12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23"/>
      <c r="F71" s="12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23"/>
      <c r="F72" s="12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23"/>
      <c r="F73" s="12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23"/>
      <c r="F74" s="12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23"/>
      <c r="F75" s="12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23"/>
      <c r="F76" s="12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23"/>
      <c r="F77" s="12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23"/>
      <c r="F78" s="12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23"/>
      <c r="F79" s="12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23"/>
      <c r="F80" s="12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23"/>
      <c r="F81" s="12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23"/>
      <c r="F82" s="12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23"/>
      <c r="F83" s="12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23"/>
      <c r="F84" s="12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23"/>
      <c r="F85" s="12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23"/>
      <c r="F86" s="12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23"/>
      <c r="F87" s="12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23"/>
      <c r="F88" s="12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23"/>
      <c r="F89" s="12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23"/>
      <c r="F90" s="12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23"/>
      <c r="F91" s="12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23"/>
      <c r="F92" s="12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23"/>
      <c r="F93" s="12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23"/>
      <c r="F94" s="12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23"/>
      <c r="F95" s="12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23"/>
      <c r="F96" s="12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23"/>
      <c r="F97" s="12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23"/>
      <c r="F98" s="12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23"/>
      <c r="F99" s="12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23"/>
      <c r="F100" s="12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23"/>
      <c r="F101" s="12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23"/>
      <c r="F102" s="12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23"/>
      <c r="F103" s="12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23"/>
      <c r="F104" s="12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23"/>
      <c r="F105" s="12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23"/>
      <c r="F106" s="12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23"/>
      <c r="F107" s="12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23"/>
      <c r="F108" s="12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23"/>
      <c r="F109" s="12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23"/>
      <c r="F110" s="12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23"/>
      <c r="F111" s="12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23"/>
      <c r="F112" s="12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23"/>
      <c r="F113" s="12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23"/>
      <c r="F114" s="12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23"/>
      <c r="F115" s="12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23"/>
      <c r="F116" s="12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23"/>
      <c r="F117" s="12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23"/>
      <c r="F118" s="12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23"/>
      <c r="F119" s="12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23"/>
      <c r="F120" s="12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23"/>
      <c r="F121" s="12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23"/>
      <c r="F122" s="12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23"/>
      <c r="F123" s="12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23"/>
      <c r="F124" s="12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23"/>
      <c r="F125" s="12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23"/>
      <c r="F126" s="12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23"/>
      <c r="F127" s="12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23"/>
      <c r="F128" s="12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23"/>
      <c r="F129" s="12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23"/>
      <c r="F130" s="12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23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23"/>
      <c r="F132" s="12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23"/>
      <c r="F133" s="12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23"/>
      <c r="F134" s="12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23"/>
      <c r="F135" s="12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23"/>
      <c r="F136" s="12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23"/>
      <c r="F137" s="12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23"/>
      <c r="F138" s="12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23"/>
      <c r="F139" s="12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23"/>
      <c r="F140" s="12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23"/>
      <c r="F141" s="12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23"/>
      <c r="F142" s="12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23"/>
      <c r="F143" s="12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23"/>
      <c r="F144" s="12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23"/>
      <c r="F145" s="12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23"/>
      <c r="F146" s="12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23"/>
      <c r="F147" s="12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23"/>
      <c r="F148" s="12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23"/>
      <c r="F149" s="12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23"/>
      <c r="F150" s="12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23"/>
      <c r="F151" s="12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23"/>
      <c r="F152" s="12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23"/>
      <c r="F153" s="12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23"/>
      <c r="F154" s="12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23"/>
      <c r="F155" s="12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23"/>
      <c r="F156" s="12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23"/>
      <c r="F157" s="12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23"/>
      <c r="F158" s="12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23"/>
      <c r="F159" s="12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23"/>
      <c r="F160" s="12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23"/>
      <c r="F161" s="12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23"/>
      <c r="F162" s="12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23"/>
      <c r="F163" s="12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23"/>
      <c r="F164" s="12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23"/>
      <c r="F165" s="12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23"/>
      <c r="F166" s="12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23"/>
      <c r="F167" s="12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23"/>
      <c r="F168" s="12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23"/>
      <c r="F169" s="12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23"/>
      <c r="F170" s="12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23"/>
      <c r="F171" s="12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23"/>
      <c r="F172" s="12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23"/>
      <c r="F173" s="12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23"/>
      <c r="F174" s="12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23"/>
      <c r="F175" s="12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23"/>
      <c r="F176" s="12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23"/>
      <c r="F177" s="12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23"/>
      <c r="F178" s="12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23"/>
      <c r="F179" s="12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23"/>
      <c r="F180" s="12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23"/>
      <c r="F181" s="12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23"/>
      <c r="F182" s="12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23"/>
      <c r="F183" s="12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23"/>
      <c r="F184" s="12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23"/>
      <c r="F185" s="12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23"/>
      <c r="F186" s="12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23"/>
      <c r="F187" s="12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23"/>
      <c r="F188" s="12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23"/>
      <c r="F189" s="12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23"/>
      <c r="F190" s="12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23"/>
      <c r="F191" s="12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23"/>
      <c r="F192" s="12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23"/>
      <c r="F193" s="12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23"/>
      <c r="F194" s="12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23"/>
      <c r="F195" s="12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23"/>
      <c r="F196" s="12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23"/>
      <c r="F197" s="12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23"/>
      <c r="F198" s="12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23"/>
      <c r="F199" s="12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23"/>
      <c r="F200" s="12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23"/>
      <c r="F201" s="12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23"/>
      <c r="F202" s="12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23"/>
      <c r="F203" s="12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23"/>
      <c r="F204" s="12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23"/>
      <c r="F205" s="12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23"/>
      <c r="F206" s="12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23"/>
      <c r="F207" s="12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23"/>
      <c r="F208" s="12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23"/>
      <c r="F209" s="12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23"/>
      <c r="F210" s="12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23"/>
      <c r="F211" s="12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23"/>
      <c r="F212" s="12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23"/>
      <c r="F213" s="12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23"/>
      <c r="F214" s="12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23"/>
      <c r="F215" s="12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23"/>
      <c r="F216" s="12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23"/>
      <c r="F217" s="12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23"/>
      <c r="F218" s="12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23"/>
      <c r="F219" s="12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23"/>
      <c r="F220" s="12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23"/>
      <c r="F221" s="12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23"/>
      <c r="F222" s="12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23"/>
      <c r="F223" s="12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23"/>
      <c r="F224" s="12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23"/>
      <c r="F225" s="12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23"/>
      <c r="F226" s="12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23"/>
      <c r="F227" s="12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23"/>
      <c r="F228" s="12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23"/>
      <c r="F229" s="12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23"/>
      <c r="F230" s="12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23"/>
      <c r="F231" s="12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23"/>
      <c r="F232" s="12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23"/>
      <c r="F233" s="12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23"/>
      <c r="F234" s="12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23"/>
      <c r="F235" s="12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23"/>
      <c r="F236" s="12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23"/>
      <c r="F237" s="12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23"/>
      <c r="F238" s="12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23"/>
      <c r="F239" s="12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23"/>
      <c r="F240" s="12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23"/>
      <c r="F241" s="12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23"/>
      <c r="F242" s="12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x14ac:dyDescent="0.2">
      <c r="D243" s="4"/>
    </row>
    <row r="244" spans="3:100" x14ac:dyDescent="0.2">
      <c r="D244" s="4"/>
    </row>
    <row r="245" spans="3:100" x14ac:dyDescent="0.2">
      <c r="D245" s="4"/>
    </row>
    <row r="246" spans="3:100" x14ac:dyDescent="0.2">
      <c r="D246" s="4"/>
    </row>
    <row r="247" spans="3:100" x14ac:dyDescent="0.2">
      <c r="D247" s="4"/>
    </row>
    <row r="248" spans="3:100" x14ac:dyDescent="0.2">
      <c r="D248" s="4"/>
    </row>
    <row r="249" spans="3:100" x14ac:dyDescent="0.2">
      <c r="D249" s="4"/>
    </row>
    <row r="250" spans="3:100" x14ac:dyDescent="0.2">
      <c r="D250" s="4"/>
    </row>
    <row r="251" spans="3:100" x14ac:dyDescent="0.2">
      <c r="D251" s="4"/>
      <c r="E251"/>
      <c r="F251"/>
    </row>
    <row r="252" spans="3:100" x14ac:dyDescent="0.2">
      <c r="D252" s="4"/>
      <c r="E252"/>
      <c r="F252"/>
    </row>
    <row r="253" spans="3:100" x14ac:dyDescent="0.2">
      <c r="D253" s="4"/>
      <c r="E253"/>
      <c r="F253"/>
    </row>
    <row r="254" spans="3:100" x14ac:dyDescent="0.2">
      <c r="D254" s="4"/>
      <c r="E254"/>
      <c r="F254"/>
    </row>
    <row r="255" spans="3:100" x14ac:dyDescent="0.2">
      <c r="D255" s="4"/>
      <c r="E255"/>
      <c r="F255"/>
    </row>
    <row r="256" spans="3:100" x14ac:dyDescent="0.2">
      <c r="D256" s="4"/>
      <c r="E256"/>
      <c r="F256"/>
    </row>
    <row r="257" spans="4:6" x14ac:dyDescent="0.2">
      <c r="D257" s="4"/>
      <c r="E257"/>
      <c r="F257"/>
    </row>
    <row r="258" spans="4:6" x14ac:dyDescent="0.2">
      <c r="D258" s="4"/>
      <c r="E258"/>
      <c r="F258"/>
    </row>
    <row r="259" spans="4:6" x14ac:dyDescent="0.2">
      <c r="D259" s="4"/>
      <c r="E259"/>
      <c r="F259"/>
    </row>
    <row r="260" spans="4:6" x14ac:dyDescent="0.2">
      <c r="D260" s="4"/>
      <c r="E260"/>
      <c r="F260"/>
    </row>
    <row r="261" spans="4:6" x14ac:dyDescent="0.2">
      <c r="D261" s="4"/>
      <c r="E261"/>
      <c r="F261"/>
    </row>
    <row r="262" spans="4:6" x14ac:dyDescent="0.2">
      <c r="D262" s="4"/>
      <c r="E262"/>
      <c r="F262"/>
    </row>
    <row r="263" spans="4:6" x14ac:dyDescent="0.2">
      <c r="D263" s="4"/>
      <c r="E263"/>
      <c r="F263"/>
    </row>
    <row r="264" spans="4:6" x14ac:dyDescent="0.2">
      <c r="D264" s="4"/>
      <c r="E264"/>
      <c r="F264"/>
    </row>
    <row r="265" spans="4:6" x14ac:dyDescent="0.2">
      <c r="D265" s="4"/>
      <c r="E265"/>
      <c r="F265"/>
    </row>
    <row r="266" spans="4:6" x14ac:dyDescent="0.2">
      <c r="D266" s="4"/>
      <c r="E266"/>
      <c r="F266"/>
    </row>
    <row r="267" spans="4:6" x14ac:dyDescent="0.2">
      <c r="D267" s="4"/>
      <c r="E267"/>
      <c r="F267"/>
    </row>
    <row r="268" spans="4:6" x14ac:dyDescent="0.2">
      <c r="D268" s="4"/>
      <c r="E268"/>
      <c r="F268"/>
    </row>
    <row r="269" spans="4:6" x14ac:dyDescent="0.2">
      <c r="D269" s="4"/>
      <c r="E269"/>
      <c r="F269"/>
    </row>
    <row r="270" spans="4:6" x14ac:dyDescent="0.2">
      <c r="D270" s="4"/>
      <c r="E270"/>
      <c r="F270"/>
    </row>
    <row r="271" spans="4:6" x14ac:dyDescent="0.2">
      <c r="D271" s="4"/>
      <c r="E271"/>
      <c r="F271"/>
    </row>
    <row r="272" spans="4:6" x14ac:dyDescent="0.2">
      <c r="D272" s="4"/>
      <c r="E272"/>
      <c r="F272"/>
    </row>
    <row r="273" spans="4:6" x14ac:dyDescent="0.2">
      <c r="D273" s="4"/>
      <c r="E273"/>
      <c r="F273"/>
    </row>
    <row r="274" spans="4:6" x14ac:dyDescent="0.2">
      <c r="D274" s="4"/>
      <c r="E274"/>
      <c r="F27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69"/>
  <sheetViews>
    <sheetView showGridLines="0" zoomScaleNormal="100" workbookViewId="0">
      <selection activeCell="E6" sqref="E6"/>
    </sheetView>
  </sheetViews>
  <sheetFormatPr defaultRowHeight="12.75" x14ac:dyDescent="0.2"/>
  <cols>
    <col min="1" max="1" width="2.28515625" customWidth="1"/>
    <col min="2" max="2" width="15.42578125" customWidth="1"/>
    <col min="3" max="3" width="80.7109375" customWidth="1"/>
    <col min="4" max="4" width="8.7109375" customWidth="1"/>
    <col min="5" max="5" width="12.7109375" style="122" customWidth="1"/>
    <col min="6" max="6" width="9.140625" style="122" customWidth="1"/>
    <col min="7" max="7" width="4" customWidth="1"/>
    <col min="8" max="8" width="40.7109375" customWidth="1"/>
    <col min="9" max="9" width="21.7109375" customWidth="1"/>
    <col min="10" max="10" width="12.7109375" customWidth="1"/>
  </cols>
  <sheetData>
    <row r="1" spans="1:100" x14ac:dyDescent="0.2">
      <c r="A1" s="8"/>
      <c r="B1" s="8"/>
      <c r="C1" s="8"/>
      <c r="D1" s="8"/>
      <c r="E1" s="115"/>
      <c r="F1" s="115"/>
      <c r="G1" s="8"/>
      <c r="H1" s="8"/>
      <c r="I1" s="8"/>
      <c r="J1" s="8"/>
      <c r="K1" s="8"/>
    </row>
    <row r="2" spans="1:100" ht="14.25" x14ac:dyDescent="0.2">
      <c r="A2" s="8"/>
      <c r="B2" s="12"/>
      <c r="C2" s="25" t="s">
        <v>90</v>
      </c>
      <c r="D2" s="12"/>
      <c r="E2" s="116"/>
      <c r="F2" s="118"/>
      <c r="G2" s="13"/>
      <c r="H2" s="25" t="s">
        <v>142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55" customFormat="1" ht="15" thickBot="1" x14ac:dyDescent="0.25">
      <c r="A3" s="11"/>
      <c r="B3" s="11"/>
      <c r="C3" s="44"/>
      <c r="D3" s="53"/>
      <c r="E3" s="117"/>
      <c r="F3" s="124"/>
      <c r="G3" s="9"/>
      <c r="H3" s="44"/>
      <c r="I3" s="9"/>
      <c r="J3" s="9"/>
      <c r="K3" s="9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</row>
    <row r="4" spans="1:100" ht="6.75" customHeight="1" thickTop="1" thickBot="1" x14ac:dyDescent="0.25">
      <c r="A4" s="8"/>
      <c r="B4" s="8"/>
      <c r="C4" s="7"/>
      <c r="D4" s="7"/>
      <c r="E4" s="118"/>
      <c r="F4" s="167"/>
      <c r="G4" s="166"/>
      <c r="H4" s="50"/>
      <c r="I4" s="51"/>
      <c r="J4" s="5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36" t="s">
        <v>63</v>
      </c>
      <c r="C5" s="141" t="s">
        <v>9</v>
      </c>
      <c r="D5" s="137" t="s">
        <v>10</v>
      </c>
      <c r="E5" s="162" t="s">
        <v>11</v>
      </c>
      <c r="F5" s="167"/>
      <c r="G5" s="161" t="s">
        <v>21</v>
      </c>
      <c r="H5" s="142" t="s">
        <v>18</v>
      </c>
      <c r="I5" s="139" t="s">
        <v>19</v>
      </c>
      <c r="J5" s="140" t="s">
        <v>23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93"/>
      <c r="C6" s="92" t="s">
        <v>20</v>
      </c>
      <c r="D6" s="109" t="s">
        <v>6</v>
      </c>
      <c r="E6" s="120"/>
      <c r="F6" s="168"/>
      <c r="G6" s="98">
        <v>1</v>
      </c>
      <c r="H6" s="146" t="s">
        <v>121</v>
      </c>
      <c r="I6" s="19" t="e">
        <f>(E24/E6)*100</f>
        <v>#DIV/0!</v>
      </c>
      <c r="J6" s="21">
        <f>IF(E6&lt;=0,0, IF((I6)&lt;=0,0,IF(I6&lt;1.5,1,IF(I6&gt;3,3,2))))</f>
        <v>0</v>
      </c>
      <c r="K6" s="27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93" t="s">
        <v>57</v>
      </c>
      <c r="C7" s="92" t="s">
        <v>3</v>
      </c>
      <c r="D7" s="109" t="s">
        <v>82</v>
      </c>
      <c r="E7" s="120"/>
      <c r="F7" s="168"/>
      <c r="G7" s="98">
        <v>2</v>
      </c>
      <c r="H7" s="146" t="s">
        <v>122</v>
      </c>
      <c r="I7" s="19" t="e">
        <f>(E26/E11)*100</f>
        <v>#DIV/0!</v>
      </c>
      <c r="J7" s="21">
        <f>IF(E11&lt;=0,0, IF((I7)&lt;=0,0,IF(I7&lt;2,1,IF(I7&gt;8,3,2))))</f>
        <v>0</v>
      </c>
      <c r="K7" s="27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93" t="s">
        <v>64</v>
      </c>
      <c r="C8" s="92" t="s">
        <v>4</v>
      </c>
      <c r="D8" s="109" t="s">
        <v>83</v>
      </c>
      <c r="E8" s="120"/>
      <c r="F8" s="168"/>
      <c r="G8" s="98">
        <v>3</v>
      </c>
      <c r="H8" s="146" t="s">
        <v>123</v>
      </c>
      <c r="I8" s="19" t="e">
        <f>(E24/(E20+E21))*100</f>
        <v>#DIV/0!</v>
      </c>
      <c r="J8" s="21">
        <f>IF((E20+E21)&lt;=0,0,IF(I8&lt;=0,0,IF(I8&lt;6,1,IF(I8&gt;15,3,2))))</f>
        <v>0</v>
      </c>
      <c r="K8" s="27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93" t="s">
        <v>65</v>
      </c>
      <c r="C9" s="92" t="s">
        <v>5</v>
      </c>
      <c r="D9" s="109" t="s">
        <v>87</v>
      </c>
      <c r="E9" s="120"/>
      <c r="F9" s="168"/>
      <c r="G9" s="98">
        <v>4</v>
      </c>
      <c r="H9" s="146" t="s">
        <v>8</v>
      </c>
      <c r="I9" s="19" t="e">
        <f>((E12-E13)/E6)*100</f>
        <v>#DIV/0!</v>
      </c>
      <c r="J9" s="21">
        <f>IF(E6&lt;=0,0, IF((I9)&gt;=100,0,IF(I9&lt;55,3,IF(I9&gt;70,1,2))))</f>
        <v>0</v>
      </c>
      <c r="K9" s="27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93" t="s">
        <v>58</v>
      </c>
      <c r="C10" s="92" t="s">
        <v>79</v>
      </c>
      <c r="D10" s="109" t="s">
        <v>88</v>
      </c>
      <c r="E10" s="120"/>
      <c r="F10" s="168"/>
      <c r="G10" s="98">
        <v>5</v>
      </c>
      <c r="H10" s="146" t="s">
        <v>7</v>
      </c>
      <c r="I10" s="19" t="e">
        <f>E24/E25</f>
        <v>#DIV/0!</v>
      </c>
      <c r="J10" s="21">
        <f>IF(AND(E25&lt;=0,E24&lt;=0),0, IF(AND(E25&lt;=0,E24&gt;0),3,IF(I10&lt;=0,0, IF(I10&lt;1,1,IF(I10&gt;3,3,2)))))</f>
        <v>0</v>
      </c>
      <c r="K10" s="27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93" t="s">
        <v>78</v>
      </c>
      <c r="C11" s="92" t="s">
        <v>125</v>
      </c>
      <c r="D11" s="109" t="s">
        <v>126</v>
      </c>
      <c r="E11" s="120"/>
      <c r="F11" s="168"/>
      <c r="G11" s="98">
        <v>6</v>
      </c>
      <c r="H11" s="146" t="s">
        <v>124</v>
      </c>
      <c r="I11" s="19" t="e">
        <f>(E12-E13-E9-E10)/(E26+E22+E23)</f>
        <v>#DIV/0!</v>
      </c>
      <c r="J11" s="21">
        <f>IF((E26+E22+E23)&lt;=0,0,IF((I11)&gt;=30,0,IF(I11&lt;5,3,IF(I11&gt;10,1,2))))</f>
        <v>0</v>
      </c>
      <c r="K11" s="27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93" t="s">
        <v>66</v>
      </c>
      <c r="C12" s="92" t="s">
        <v>0</v>
      </c>
      <c r="D12" s="109" t="s">
        <v>22</v>
      </c>
      <c r="E12" s="120"/>
      <c r="F12" s="168"/>
      <c r="G12" s="98">
        <v>7</v>
      </c>
      <c r="H12" s="146" t="s">
        <v>120</v>
      </c>
      <c r="I12" s="19" t="e">
        <f>(E20+E21)/E7</f>
        <v>#DIV/0!</v>
      </c>
      <c r="J12" s="21">
        <f>IF(E7&lt;0,0,IF(AND(E7=0,(E20+E21)&gt;0),1,IF(AND(E7=0,(E20+E21)&lt;=0),0,IF(I12&lt;=0,0,IF(I12&gt;2,3,IF(I12&lt;0.5,1,2))))))</f>
        <v>0</v>
      </c>
      <c r="K12" s="27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93" t="s">
        <v>59</v>
      </c>
      <c r="C13" s="92" t="s">
        <v>1</v>
      </c>
      <c r="D13" s="109" t="s">
        <v>51</v>
      </c>
      <c r="E13" s="120"/>
      <c r="F13" s="168"/>
      <c r="G13" s="98">
        <v>8</v>
      </c>
      <c r="H13" s="146" t="s">
        <v>53</v>
      </c>
      <c r="I13" s="19" t="e">
        <f>(E8+E9+E10)/E14</f>
        <v>#DIV/0!</v>
      </c>
      <c r="J13" s="21">
        <f>IF(E14&lt;0,0,IF(AND(E14=0,(E8+E9+E10)&gt;0),3,IF(AND(E14=0,(E8+E9+E10)&lt;=0),0,IF(I13&lt;=0,0,IF(I13&gt;1.5,3,IF(I13&lt;0.5,1,2))))))</f>
        <v>0</v>
      </c>
      <c r="K13" s="27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5.75" thickBot="1" x14ac:dyDescent="0.25">
      <c r="A14" s="8"/>
      <c r="B14" s="156" t="s">
        <v>67</v>
      </c>
      <c r="C14" s="157" t="s">
        <v>2</v>
      </c>
      <c r="D14" s="158" t="s">
        <v>89</v>
      </c>
      <c r="E14" s="171"/>
      <c r="F14" s="169"/>
      <c r="G14" s="163" t="s">
        <v>24</v>
      </c>
      <c r="H14" s="164" t="s">
        <v>143</v>
      </c>
      <c r="I14" s="164"/>
      <c r="J14" s="165">
        <f>SUM(J6:J13)</f>
        <v>0</v>
      </c>
      <c r="K14" s="27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5" thickTop="1" x14ac:dyDescent="0.2">
      <c r="A15" s="8"/>
      <c r="B15" s="153"/>
      <c r="C15" s="154"/>
      <c r="D15" s="29"/>
      <c r="E15" s="155"/>
      <c r="F15" s="160"/>
      <c r="G15" s="88"/>
      <c r="H15" s="10"/>
      <c r="I15" s="100"/>
      <c r="J15" s="88"/>
      <c r="K15" s="27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4.25" x14ac:dyDescent="0.2">
      <c r="A16" s="8"/>
      <c r="B16" s="8"/>
      <c r="C16" s="7"/>
      <c r="D16" s="7"/>
      <c r="E16" s="8"/>
      <c r="F16" s="124"/>
      <c r="G16" s="10"/>
      <c r="H16" s="10"/>
      <c r="I16" s="10"/>
      <c r="J16" s="1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x14ac:dyDescent="0.2">
      <c r="A17" s="8"/>
      <c r="B17" s="13"/>
      <c r="C17" s="25" t="s">
        <v>91</v>
      </c>
      <c r="D17" s="13"/>
      <c r="E17" s="121"/>
      <c r="F17" s="12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5" thickBot="1" x14ac:dyDescent="0.25">
      <c r="A18" s="8"/>
      <c r="B18" s="8"/>
      <c r="C18" s="7"/>
      <c r="D18" s="7"/>
      <c r="E18" s="118"/>
      <c r="F18" s="12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43.5" thickTop="1" x14ac:dyDescent="0.2">
      <c r="A19" s="8"/>
      <c r="B19" s="136" t="s">
        <v>63</v>
      </c>
      <c r="C19" s="141" t="s">
        <v>9</v>
      </c>
      <c r="D19" s="137" t="s">
        <v>10</v>
      </c>
      <c r="E19" s="162" t="s">
        <v>11</v>
      </c>
      <c r="F19" s="159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94" t="s">
        <v>68</v>
      </c>
      <c r="C20" s="96" t="s">
        <v>69</v>
      </c>
      <c r="D20" s="109" t="s">
        <v>12</v>
      </c>
      <c r="E20" s="170"/>
      <c r="F20" s="160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94" t="s">
        <v>60</v>
      </c>
      <c r="C21" s="96" t="s">
        <v>13</v>
      </c>
      <c r="D21" s="109" t="s">
        <v>14</v>
      </c>
      <c r="E21" s="170"/>
      <c r="F21" s="160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94" t="s">
        <v>70</v>
      </c>
      <c r="C22" s="96" t="s">
        <v>71</v>
      </c>
      <c r="D22" s="109" t="s">
        <v>80</v>
      </c>
      <c r="E22" s="170"/>
      <c r="F22" s="160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8" customHeight="1" x14ac:dyDescent="0.2">
      <c r="A23" s="8"/>
      <c r="B23" s="94" t="s">
        <v>72</v>
      </c>
      <c r="C23" s="96" t="s">
        <v>73</v>
      </c>
      <c r="D23" s="109" t="s">
        <v>15</v>
      </c>
      <c r="E23" s="170"/>
      <c r="F23" s="160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94" t="s">
        <v>62</v>
      </c>
      <c r="C24" s="96" t="s">
        <v>74</v>
      </c>
      <c r="D24" s="109" t="s">
        <v>16</v>
      </c>
      <c r="E24" s="170"/>
      <c r="F24" s="160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94" t="s">
        <v>75</v>
      </c>
      <c r="C25" s="96" t="s">
        <v>76</v>
      </c>
      <c r="D25" s="109" t="s">
        <v>17</v>
      </c>
      <c r="E25" s="170"/>
      <c r="F25" s="16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95" t="s">
        <v>61</v>
      </c>
      <c r="C26" s="97" t="s">
        <v>77</v>
      </c>
      <c r="D26" s="110" t="s">
        <v>81</v>
      </c>
      <c r="E26" s="171"/>
      <c r="F26" s="160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27"/>
      <c r="D27" s="26"/>
      <c r="E27" s="172"/>
      <c r="F27" s="12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F28" s="128"/>
      <c r="G28" s="1"/>
      <c r="H28" s="1"/>
      <c r="I28" s="1"/>
      <c r="J28" s="1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25" x14ac:dyDescent="0.2">
      <c r="F29" s="12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F30" s="12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F31" s="12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C32" s="1"/>
      <c r="D32" s="3"/>
      <c r="E32" s="123"/>
      <c r="F32" s="1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3:100" ht="14.25" x14ac:dyDescent="0.2">
      <c r="C33" s="1"/>
      <c r="D33" s="3"/>
      <c r="E33" s="123"/>
      <c r="F33" s="12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3:100" ht="14.25" x14ac:dyDescent="0.2">
      <c r="C34" s="1"/>
      <c r="D34" s="3"/>
      <c r="E34" s="123"/>
      <c r="F34" s="12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3:100" ht="14.25" x14ac:dyDescent="0.2">
      <c r="C35" s="1"/>
      <c r="D35" s="3"/>
      <c r="E35" s="123"/>
      <c r="F35" s="1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3:100" ht="14.25" x14ac:dyDescent="0.2">
      <c r="C36" s="1"/>
      <c r="D36" s="3"/>
      <c r="E36" s="123"/>
      <c r="F36" s="12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3:100" ht="14.25" x14ac:dyDescent="0.2">
      <c r="C37" s="1"/>
      <c r="D37" s="3"/>
      <c r="E37" s="123"/>
      <c r="F37" s="12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3:100" ht="14.25" x14ac:dyDescent="0.2">
      <c r="C38" s="1"/>
      <c r="D38" s="3"/>
      <c r="E38" s="123"/>
      <c r="F38" s="12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3:100" ht="14.25" x14ac:dyDescent="0.2">
      <c r="C39" s="1"/>
      <c r="D39" s="3"/>
      <c r="E39" s="123"/>
      <c r="F39" s="12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3:100" ht="14.25" x14ac:dyDescent="0.2">
      <c r="C40" s="1"/>
      <c r="D40" s="3"/>
      <c r="E40" s="123"/>
      <c r="F40" s="12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3:100" ht="14.25" x14ac:dyDescent="0.2">
      <c r="C41" s="1"/>
      <c r="D41" s="3"/>
      <c r="E41" s="123"/>
      <c r="F41" s="12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3:100" ht="14.25" x14ac:dyDescent="0.2">
      <c r="C42" s="1"/>
      <c r="D42" s="3"/>
      <c r="E42" s="123"/>
      <c r="F42" s="12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 x14ac:dyDescent="0.2">
      <c r="C43" s="1"/>
      <c r="D43" s="3"/>
      <c r="E43" s="123"/>
      <c r="F43" s="12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 x14ac:dyDescent="0.2">
      <c r="C44" s="1"/>
      <c r="D44" s="3"/>
      <c r="E44" s="123"/>
      <c r="F44" s="12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 x14ac:dyDescent="0.2">
      <c r="C45" s="1"/>
      <c r="D45" s="3"/>
      <c r="E45" s="123"/>
      <c r="F45" s="12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 x14ac:dyDescent="0.2">
      <c r="C46" s="1"/>
      <c r="D46" s="3"/>
      <c r="E46" s="123"/>
      <c r="F46" s="12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 x14ac:dyDescent="0.2">
      <c r="C47" s="1"/>
      <c r="D47" s="3"/>
      <c r="E47" s="123"/>
      <c r="F47" s="12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 x14ac:dyDescent="0.2">
      <c r="C48" s="1"/>
      <c r="D48" s="3"/>
      <c r="E48" s="123"/>
      <c r="F48" s="12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23"/>
      <c r="F49" s="12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23"/>
      <c r="F50" s="1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23"/>
      <c r="F51" s="1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23"/>
      <c r="F52" s="1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23"/>
      <c r="F53" s="12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23"/>
      <c r="F54" s="12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23"/>
      <c r="F55" s="12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23"/>
      <c r="F56" s="12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23"/>
      <c r="F57" s="12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23"/>
      <c r="F58" s="12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23"/>
      <c r="F59" s="12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23"/>
      <c r="F60" s="12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23"/>
      <c r="F61" s="12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23"/>
      <c r="F62" s="12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23"/>
      <c r="F63" s="12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23"/>
      <c r="F64" s="12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23"/>
      <c r="F65" s="12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23"/>
      <c r="F66" s="12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23"/>
      <c r="F67" s="12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23"/>
      <c r="F68" s="12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23"/>
      <c r="F69" s="12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23"/>
      <c r="F70" s="12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23"/>
      <c r="F71" s="12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23"/>
      <c r="F72" s="12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23"/>
      <c r="F73" s="12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23"/>
      <c r="F74" s="12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23"/>
      <c r="F75" s="12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23"/>
      <c r="F76" s="12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23"/>
      <c r="F77" s="12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23"/>
      <c r="F78" s="12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23"/>
      <c r="F79" s="12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23"/>
      <c r="F80" s="12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23"/>
      <c r="F81" s="12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23"/>
      <c r="F82" s="12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23"/>
      <c r="F83" s="12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23"/>
      <c r="F84" s="12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23"/>
      <c r="F85" s="12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23"/>
      <c r="F86" s="12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23"/>
      <c r="F87" s="12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23"/>
      <c r="F88" s="12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23"/>
      <c r="F89" s="12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23"/>
      <c r="F90" s="12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23"/>
      <c r="F91" s="12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23"/>
      <c r="F92" s="12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23"/>
      <c r="F93" s="12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23"/>
      <c r="F94" s="12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23"/>
      <c r="F95" s="12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23"/>
      <c r="F96" s="12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23"/>
      <c r="F97" s="12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23"/>
      <c r="F98" s="12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23"/>
      <c r="F99" s="12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23"/>
      <c r="F100" s="12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23"/>
      <c r="F101" s="12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23"/>
      <c r="F102" s="12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23"/>
      <c r="F103" s="12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23"/>
      <c r="F104" s="12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23"/>
      <c r="F105" s="12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23"/>
      <c r="F106" s="12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23"/>
      <c r="F107" s="12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23"/>
      <c r="F108" s="12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23"/>
      <c r="F109" s="12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23"/>
      <c r="F110" s="12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23"/>
      <c r="F111" s="12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23"/>
      <c r="F112" s="12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23"/>
      <c r="F113" s="12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23"/>
      <c r="F114" s="12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23"/>
      <c r="F115" s="12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23"/>
      <c r="F116" s="12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23"/>
      <c r="F117" s="12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23"/>
      <c r="F118" s="12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23"/>
      <c r="F119" s="12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23"/>
      <c r="F120" s="12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23"/>
      <c r="F121" s="12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23"/>
      <c r="F122" s="12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23"/>
      <c r="F123" s="12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23"/>
      <c r="F124" s="12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23"/>
      <c r="F125" s="12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23"/>
      <c r="F126" s="12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23"/>
      <c r="F127" s="12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23"/>
      <c r="F128" s="12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23"/>
      <c r="F129" s="12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23"/>
      <c r="F130" s="12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23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23"/>
      <c r="F132" s="12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23"/>
      <c r="F133" s="12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23"/>
      <c r="F134" s="12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23"/>
      <c r="F135" s="12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23"/>
      <c r="F136" s="12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23"/>
      <c r="F137" s="12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23"/>
      <c r="F138" s="12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23"/>
      <c r="F139" s="12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23"/>
      <c r="F140" s="12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23"/>
      <c r="F141" s="12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23"/>
      <c r="F142" s="12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23"/>
      <c r="F143" s="12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23"/>
      <c r="F144" s="12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23"/>
      <c r="F145" s="12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23"/>
      <c r="F146" s="12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23"/>
      <c r="F147" s="12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23"/>
      <c r="F148" s="12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23"/>
      <c r="F149" s="12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23"/>
      <c r="F150" s="12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23"/>
      <c r="F151" s="12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23"/>
      <c r="F152" s="12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23"/>
      <c r="F153" s="12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23"/>
      <c r="F154" s="12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23"/>
      <c r="F155" s="12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23"/>
      <c r="F156" s="12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23"/>
      <c r="F157" s="12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23"/>
      <c r="F158" s="12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23"/>
      <c r="F159" s="12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23"/>
      <c r="F160" s="12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23"/>
      <c r="F161" s="12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23"/>
      <c r="F162" s="12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23"/>
      <c r="F163" s="12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23"/>
      <c r="F164" s="12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23"/>
      <c r="F165" s="12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23"/>
      <c r="F166" s="12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23"/>
      <c r="F167" s="12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23"/>
      <c r="F168" s="12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23"/>
      <c r="F169" s="12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23"/>
      <c r="F170" s="12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23"/>
      <c r="F171" s="12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23"/>
      <c r="F172" s="12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23"/>
      <c r="F173" s="12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23"/>
      <c r="F174" s="12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23"/>
      <c r="F175" s="12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23"/>
      <c r="F176" s="12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23"/>
      <c r="F177" s="12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23"/>
      <c r="F178" s="12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23"/>
      <c r="F179" s="12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23"/>
      <c r="F180" s="12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23"/>
      <c r="F181" s="12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23"/>
      <c r="F182" s="12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23"/>
      <c r="F183" s="12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23"/>
      <c r="F184" s="12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23"/>
      <c r="F185" s="12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23"/>
      <c r="F186" s="12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23"/>
      <c r="F187" s="12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23"/>
      <c r="F188" s="12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23"/>
      <c r="F189" s="12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23"/>
      <c r="F190" s="12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23"/>
      <c r="F191" s="12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23"/>
      <c r="F192" s="12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23"/>
      <c r="F193" s="12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23"/>
      <c r="F194" s="12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23"/>
      <c r="F195" s="12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23"/>
      <c r="F196" s="12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23"/>
      <c r="F197" s="12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23"/>
      <c r="F198" s="12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23"/>
      <c r="F199" s="12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23"/>
      <c r="F200" s="12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23"/>
      <c r="F201" s="12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23"/>
      <c r="F202" s="12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23"/>
      <c r="F203" s="12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23"/>
      <c r="F204" s="12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23"/>
      <c r="F205" s="12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23"/>
      <c r="F206" s="12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23"/>
      <c r="F207" s="12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23"/>
      <c r="F208" s="12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23"/>
      <c r="F209" s="12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23"/>
      <c r="F210" s="12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23"/>
      <c r="F211" s="12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23"/>
      <c r="F212" s="12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23"/>
      <c r="F213" s="12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23"/>
      <c r="F214" s="12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23"/>
      <c r="F215" s="12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23"/>
      <c r="F216" s="12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23"/>
      <c r="F217" s="12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23"/>
      <c r="F218" s="12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23"/>
      <c r="F219" s="12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23"/>
      <c r="F220" s="12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23"/>
      <c r="F221" s="12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23"/>
      <c r="F222" s="12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23"/>
      <c r="F223" s="12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23"/>
      <c r="F224" s="12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23"/>
      <c r="F225" s="12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23"/>
      <c r="F226" s="12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23"/>
      <c r="F227" s="12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23"/>
      <c r="F228" s="12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23"/>
      <c r="F229" s="12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23"/>
      <c r="F230" s="12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23"/>
      <c r="F231" s="12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23"/>
      <c r="F232" s="12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23"/>
      <c r="F233" s="12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23"/>
      <c r="F234" s="12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23"/>
      <c r="F235" s="12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23"/>
      <c r="F236" s="12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23"/>
      <c r="F237" s="12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23"/>
      <c r="F238" s="12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23"/>
      <c r="F239" s="12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23"/>
      <c r="F240" s="12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23"/>
      <c r="F241" s="12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23"/>
      <c r="F242" s="12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x14ac:dyDescent="0.2">
      <c r="D243" s="4"/>
    </row>
    <row r="244" spans="3:100" x14ac:dyDescent="0.2">
      <c r="D244" s="4"/>
    </row>
    <row r="245" spans="3:100" x14ac:dyDescent="0.2">
      <c r="D245" s="4"/>
    </row>
    <row r="246" spans="3:100" x14ac:dyDescent="0.2">
      <c r="D246" s="4"/>
    </row>
    <row r="247" spans="3:100" x14ac:dyDescent="0.2">
      <c r="D247" s="4"/>
    </row>
    <row r="248" spans="3:100" x14ac:dyDescent="0.2">
      <c r="D248" s="4"/>
    </row>
    <row r="249" spans="3:100" x14ac:dyDescent="0.2">
      <c r="D249" s="4"/>
    </row>
    <row r="250" spans="3:100" x14ac:dyDescent="0.2">
      <c r="D250" s="4"/>
    </row>
    <row r="251" spans="3:100" x14ac:dyDescent="0.2">
      <c r="D251" s="4"/>
      <c r="E251"/>
      <c r="F251"/>
    </row>
    <row r="252" spans="3:100" x14ac:dyDescent="0.2">
      <c r="D252" s="4"/>
      <c r="E252"/>
      <c r="F252"/>
    </row>
    <row r="253" spans="3:100" x14ac:dyDescent="0.2">
      <c r="D253" s="4"/>
      <c r="E253"/>
      <c r="F253"/>
    </row>
    <row r="254" spans="3:100" x14ac:dyDescent="0.2">
      <c r="D254" s="4"/>
      <c r="E254"/>
      <c r="F254"/>
    </row>
    <row r="255" spans="3:100" x14ac:dyDescent="0.2">
      <c r="D255" s="4"/>
      <c r="E255"/>
      <c r="F255"/>
    </row>
    <row r="256" spans="3:100" x14ac:dyDescent="0.2">
      <c r="D256" s="4"/>
      <c r="E256"/>
      <c r="F256"/>
    </row>
    <row r="257" spans="4:6" x14ac:dyDescent="0.2">
      <c r="D257" s="4"/>
      <c r="E257"/>
      <c r="F257"/>
    </row>
    <row r="258" spans="4:6" x14ac:dyDescent="0.2">
      <c r="D258" s="4"/>
      <c r="E258"/>
      <c r="F258"/>
    </row>
    <row r="259" spans="4:6" x14ac:dyDescent="0.2">
      <c r="D259" s="4"/>
      <c r="E259"/>
      <c r="F259"/>
    </row>
    <row r="260" spans="4:6" x14ac:dyDescent="0.2">
      <c r="D260" s="4"/>
      <c r="E260"/>
      <c r="F260"/>
    </row>
    <row r="261" spans="4:6" x14ac:dyDescent="0.2">
      <c r="D261" s="4"/>
      <c r="E261"/>
      <c r="F261"/>
    </row>
    <row r="262" spans="4:6" x14ac:dyDescent="0.2">
      <c r="D262" s="4"/>
      <c r="E262"/>
      <c r="F262"/>
    </row>
    <row r="263" spans="4:6" x14ac:dyDescent="0.2">
      <c r="D263" s="4"/>
      <c r="E263"/>
      <c r="F263"/>
    </row>
    <row r="264" spans="4:6" x14ac:dyDescent="0.2">
      <c r="D264" s="4"/>
      <c r="E264"/>
      <c r="F264"/>
    </row>
    <row r="265" spans="4:6" x14ac:dyDescent="0.2">
      <c r="D265" s="4"/>
      <c r="E265"/>
      <c r="F265"/>
    </row>
    <row r="266" spans="4:6" x14ac:dyDescent="0.2">
      <c r="D266" s="4"/>
      <c r="E266"/>
      <c r="F266"/>
    </row>
    <row r="267" spans="4:6" x14ac:dyDescent="0.2">
      <c r="D267" s="4"/>
      <c r="E267"/>
      <c r="F267"/>
    </row>
    <row r="268" spans="4:6" x14ac:dyDescent="0.2">
      <c r="D268" s="4"/>
      <c r="E268"/>
      <c r="F268"/>
    </row>
    <row r="269" spans="4:6" x14ac:dyDescent="0.2">
      <c r="D269" s="4"/>
      <c r="E269"/>
      <c r="F269"/>
    </row>
    <row r="270" spans="4:6" x14ac:dyDescent="0.2">
      <c r="D270" s="4"/>
      <c r="E270"/>
      <c r="F270"/>
    </row>
    <row r="271" spans="4:6" x14ac:dyDescent="0.2">
      <c r="D271" s="4"/>
      <c r="E271"/>
      <c r="F271"/>
    </row>
    <row r="272" spans="4:6" x14ac:dyDescent="0.2">
      <c r="D272" s="4"/>
      <c r="E272"/>
      <c r="F272"/>
    </row>
    <row r="273" spans="4:6" x14ac:dyDescent="0.2">
      <c r="D273" s="4"/>
      <c r="E273"/>
      <c r="F273"/>
    </row>
    <row r="274" spans="4:6" x14ac:dyDescent="0.2">
      <c r="D274" s="4"/>
      <c r="E274"/>
      <c r="F27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69"/>
  <sheetViews>
    <sheetView showGridLines="0" zoomScaleNormal="100" workbookViewId="0">
      <selection activeCell="E6" sqref="E6"/>
    </sheetView>
  </sheetViews>
  <sheetFormatPr defaultRowHeight="12.75" x14ac:dyDescent="0.2"/>
  <cols>
    <col min="1" max="1" width="2.28515625" customWidth="1"/>
    <col min="2" max="2" width="15.42578125" customWidth="1"/>
    <col min="3" max="3" width="80.7109375" customWidth="1"/>
    <col min="4" max="4" width="8.7109375" customWidth="1"/>
    <col min="5" max="5" width="12.7109375" style="122" customWidth="1"/>
    <col min="6" max="6" width="9.140625" style="122" customWidth="1"/>
    <col min="7" max="7" width="4" customWidth="1"/>
    <col min="8" max="8" width="40.7109375" customWidth="1"/>
    <col min="9" max="9" width="21.7109375" customWidth="1"/>
    <col min="10" max="10" width="12.7109375" customWidth="1"/>
  </cols>
  <sheetData>
    <row r="1" spans="1:100" x14ac:dyDescent="0.2">
      <c r="A1" s="8"/>
      <c r="B1" s="8"/>
      <c r="C1" s="8"/>
      <c r="D1" s="8"/>
      <c r="E1" s="115"/>
      <c r="F1" s="115"/>
      <c r="G1" s="8"/>
      <c r="H1" s="8"/>
      <c r="I1" s="8"/>
      <c r="J1" s="8"/>
      <c r="K1" s="8"/>
    </row>
    <row r="2" spans="1:100" ht="14.25" x14ac:dyDescent="0.2">
      <c r="A2" s="8"/>
      <c r="B2" s="12"/>
      <c r="C2" s="25" t="s">
        <v>90</v>
      </c>
      <c r="D2" s="12"/>
      <c r="E2" s="116"/>
      <c r="F2" s="118"/>
      <c r="G2" s="13"/>
      <c r="H2" s="25" t="s">
        <v>142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55" customFormat="1" ht="15" thickBot="1" x14ac:dyDescent="0.25">
      <c r="A3" s="11"/>
      <c r="B3" s="11"/>
      <c r="C3" s="44"/>
      <c r="D3" s="53"/>
      <c r="E3" s="117"/>
      <c r="F3" s="124"/>
      <c r="G3" s="9"/>
      <c r="H3" s="44"/>
      <c r="I3" s="9"/>
      <c r="J3" s="9"/>
      <c r="K3" s="9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</row>
    <row r="4" spans="1:100" ht="6.75" customHeight="1" thickTop="1" thickBot="1" x14ac:dyDescent="0.25">
      <c r="A4" s="8"/>
      <c r="B4" s="8"/>
      <c r="C4" s="7"/>
      <c r="D4" s="7"/>
      <c r="E4" s="118"/>
      <c r="F4" s="167"/>
      <c r="G4" s="166"/>
      <c r="H4" s="50"/>
      <c r="I4" s="51"/>
      <c r="J4" s="52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36" t="s">
        <v>63</v>
      </c>
      <c r="C5" s="141" t="s">
        <v>9</v>
      </c>
      <c r="D5" s="137" t="s">
        <v>10</v>
      </c>
      <c r="E5" s="162" t="s">
        <v>11</v>
      </c>
      <c r="F5" s="167"/>
      <c r="G5" s="161" t="s">
        <v>21</v>
      </c>
      <c r="H5" s="142" t="s">
        <v>18</v>
      </c>
      <c r="I5" s="139" t="s">
        <v>19</v>
      </c>
      <c r="J5" s="140" t="s">
        <v>23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93"/>
      <c r="C6" s="92" t="s">
        <v>20</v>
      </c>
      <c r="D6" s="109" t="s">
        <v>6</v>
      </c>
      <c r="E6" s="120"/>
      <c r="F6" s="168"/>
      <c r="G6" s="98">
        <v>1</v>
      </c>
      <c r="H6" s="146" t="s">
        <v>121</v>
      </c>
      <c r="I6" s="19" t="e">
        <f>(E24/E6)*100</f>
        <v>#DIV/0!</v>
      </c>
      <c r="J6" s="21">
        <f>IF(E6&lt;=0,0, IF((I6)&lt;=0,0,IF(I6&lt;1.5,1,IF(I6&gt;3,3,2))))</f>
        <v>0</v>
      </c>
      <c r="K6" s="27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93" t="s">
        <v>57</v>
      </c>
      <c r="C7" s="92" t="s">
        <v>3</v>
      </c>
      <c r="D7" s="109" t="s">
        <v>82</v>
      </c>
      <c r="E7" s="120"/>
      <c r="F7" s="168"/>
      <c r="G7" s="98">
        <v>2</v>
      </c>
      <c r="H7" s="146" t="s">
        <v>122</v>
      </c>
      <c r="I7" s="19" t="e">
        <f>(E26/E11)*100</f>
        <v>#DIV/0!</v>
      </c>
      <c r="J7" s="21">
        <f>IF(E11&lt;=0,0, IF((I7)&lt;=0,0,IF(I7&lt;2,1,IF(I7&gt;8,3,2))))</f>
        <v>0</v>
      </c>
      <c r="K7" s="27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93" t="s">
        <v>64</v>
      </c>
      <c r="C8" s="92" t="s">
        <v>4</v>
      </c>
      <c r="D8" s="109" t="s">
        <v>83</v>
      </c>
      <c r="E8" s="120"/>
      <c r="F8" s="168"/>
      <c r="G8" s="98">
        <v>3</v>
      </c>
      <c r="H8" s="146" t="s">
        <v>123</v>
      </c>
      <c r="I8" s="19" t="e">
        <f>(E24/(E20+E21))*100</f>
        <v>#DIV/0!</v>
      </c>
      <c r="J8" s="21">
        <f>IF((E20+E21)&lt;=0,0,IF(I8&lt;=0,0,IF(I8&lt;6,1,IF(I8&gt;15,3,2))))</f>
        <v>0</v>
      </c>
      <c r="K8" s="27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93" t="s">
        <v>65</v>
      </c>
      <c r="C9" s="92" t="s">
        <v>5</v>
      </c>
      <c r="D9" s="109" t="s">
        <v>87</v>
      </c>
      <c r="E9" s="120"/>
      <c r="F9" s="168"/>
      <c r="G9" s="98">
        <v>4</v>
      </c>
      <c r="H9" s="146" t="s">
        <v>8</v>
      </c>
      <c r="I9" s="19" t="e">
        <f>((E12-E13)/E6)*100</f>
        <v>#DIV/0!</v>
      </c>
      <c r="J9" s="21">
        <f>IF(E6&lt;=0,0, IF((I9)&gt;=100,0,IF(I9&lt;55,3,IF(I9&gt;70,1,2))))</f>
        <v>0</v>
      </c>
      <c r="K9" s="27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93" t="s">
        <v>58</v>
      </c>
      <c r="C10" s="92" t="s">
        <v>79</v>
      </c>
      <c r="D10" s="109" t="s">
        <v>88</v>
      </c>
      <c r="E10" s="120"/>
      <c r="F10" s="168"/>
      <c r="G10" s="98">
        <v>5</v>
      </c>
      <c r="H10" s="146" t="s">
        <v>7</v>
      </c>
      <c r="I10" s="19" t="e">
        <f>E24/E25</f>
        <v>#DIV/0!</v>
      </c>
      <c r="J10" s="21">
        <f>IF(AND(E25&lt;=0,E24&lt;=0),0, IF(AND(E25&lt;=0,E24&gt;0),3,IF(I10&lt;=0,0, IF(I10&lt;1,1,IF(I10&gt;3,3,2)))))</f>
        <v>0</v>
      </c>
      <c r="K10" s="27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93" t="s">
        <v>78</v>
      </c>
      <c r="C11" s="92" t="s">
        <v>125</v>
      </c>
      <c r="D11" s="109" t="s">
        <v>126</v>
      </c>
      <c r="E11" s="120"/>
      <c r="F11" s="168"/>
      <c r="G11" s="98">
        <v>6</v>
      </c>
      <c r="H11" s="146" t="s">
        <v>124</v>
      </c>
      <c r="I11" s="19" t="e">
        <f>(E12-E13-E9-E10)/(E26+E22+E23)</f>
        <v>#DIV/0!</v>
      </c>
      <c r="J11" s="21">
        <f>IF((E26+E22+E23)&lt;=0,0,IF((I11)&gt;=30,0,IF(I11&lt;5,3,IF(I11&gt;10,1,2))))</f>
        <v>0</v>
      </c>
      <c r="K11" s="27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93" t="s">
        <v>66</v>
      </c>
      <c r="C12" s="92" t="s">
        <v>0</v>
      </c>
      <c r="D12" s="109" t="s">
        <v>22</v>
      </c>
      <c r="E12" s="120"/>
      <c r="F12" s="168"/>
      <c r="G12" s="98">
        <v>7</v>
      </c>
      <c r="H12" s="146" t="s">
        <v>120</v>
      </c>
      <c r="I12" s="19" t="e">
        <f>(E20+E21)/E7</f>
        <v>#DIV/0!</v>
      </c>
      <c r="J12" s="21">
        <f>IF(E7&lt;0,0,IF(AND(E7=0,(E20+E21)&gt;0),1,IF(AND(E7=0,(E20+E21)&lt;=0),0,IF(I12&lt;=0,0,IF(I12&gt;2,3,IF(I12&lt;0.5,1,2))))))</f>
        <v>0</v>
      </c>
      <c r="K12" s="27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93" t="s">
        <v>59</v>
      </c>
      <c r="C13" s="92" t="s">
        <v>1</v>
      </c>
      <c r="D13" s="109" t="s">
        <v>51</v>
      </c>
      <c r="E13" s="120"/>
      <c r="F13" s="168"/>
      <c r="G13" s="98">
        <v>8</v>
      </c>
      <c r="H13" s="146" t="s">
        <v>53</v>
      </c>
      <c r="I13" s="19" t="e">
        <f>(E8+E9+E10)/E14</f>
        <v>#DIV/0!</v>
      </c>
      <c r="J13" s="21">
        <f>IF(E14&lt;0,0,IF(AND(E14=0,(E8+E9+E10)&gt;0),3,IF(AND(E14=0,(E8+E9+E10)&lt;=0),0,IF(I13&lt;=0,0,IF(I13&gt;1.5,3,IF(I13&lt;0.5,1,2))))))</f>
        <v>0</v>
      </c>
      <c r="K13" s="27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5.75" thickBot="1" x14ac:dyDescent="0.25">
      <c r="A14" s="8"/>
      <c r="B14" s="156" t="s">
        <v>67</v>
      </c>
      <c r="C14" s="157" t="s">
        <v>2</v>
      </c>
      <c r="D14" s="158" t="s">
        <v>89</v>
      </c>
      <c r="E14" s="171"/>
      <c r="F14" s="169"/>
      <c r="G14" s="163" t="s">
        <v>24</v>
      </c>
      <c r="H14" s="164" t="s">
        <v>143</v>
      </c>
      <c r="I14" s="164"/>
      <c r="J14" s="165">
        <f>SUM(J6:J13)</f>
        <v>0</v>
      </c>
      <c r="K14" s="27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5" thickTop="1" x14ac:dyDescent="0.2">
      <c r="A15" s="8"/>
      <c r="B15" s="153"/>
      <c r="C15" s="154"/>
      <c r="D15" s="29"/>
      <c r="E15" s="155"/>
      <c r="F15" s="160"/>
      <c r="G15" s="88"/>
      <c r="H15" s="10"/>
      <c r="I15" s="100"/>
      <c r="J15" s="88"/>
      <c r="K15" s="27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4.25" x14ac:dyDescent="0.2">
      <c r="A16" s="8"/>
      <c r="B16" s="8"/>
      <c r="C16" s="7"/>
      <c r="D16" s="7"/>
      <c r="E16" s="8"/>
      <c r="F16" s="124"/>
      <c r="G16" s="10"/>
      <c r="H16" s="10"/>
      <c r="I16" s="10"/>
      <c r="J16" s="1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x14ac:dyDescent="0.2">
      <c r="A17" s="8"/>
      <c r="B17" s="13"/>
      <c r="C17" s="25" t="s">
        <v>91</v>
      </c>
      <c r="D17" s="13"/>
      <c r="E17" s="121"/>
      <c r="F17" s="12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5" thickBot="1" x14ac:dyDescent="0.25">
      <c r="A18" s="8"/>
      <c r="B18" s="8"/>
      <c r="C18" s="7"/>
      <c r="D18" s="7"/>
      <c r="E18" s="118"/>
      <c r="F18" s="12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43.5" thickTop="1" x14ac:dyDescent="0.2">
      <c r="A19" s="8"/>
      <c r="B19" s="136" t="s">
        <v>63</v>
      </c>
      <c r="C19" s="141" t="s">
        <v>9</v>
      </c>
      <c r="D19" s="137" t="s">
        <v>10</v>
      </c>
      <c r="E19" s="162" t="s">
        <v>11</v>
      </c>
      <c r="F19" s="159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94" t="s">
        <v>68</v>
      </c>
      <c r="C20" s="96" t="s">
        <v>69</v>
      </c>
      <c r="D20" s="109" t="s">
        <v>12</v>
      </c>
      <c r="E20" s="170"/>
      <c r="F20" s="160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94" t="s">
        <v>60</v>
      </c>
      <c r="C21" s="96" t="s">
        <v>13</v>
      </c>
      <c r="D21" s="109" t="s">
        <v>14</v>
      </c>
      <c r="E21" s="170"/>
      <c r="F21" s="160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94" t="s">
        <v>70</v>
      </c>
      <c r="C22" s="96" t="s">
        <v>71</v>
      </c>
      <c r="D22" s="109" t="s">
        <v>80</v>
      </c>
      <c r="E22" s="170"/>
      <c r="F22" s="160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8" customHeight="1" x14ac:dyDescent="0.2">
      <c r="A23" s="8"/>
      <c r="B23" s="94" t="s">
        <v>72</v>
      </c>
      <c r="C23" s="96" t="s">
        <v>73</v>
      </c>
      <c r="D23" s="109" t="s">
        <v>15</v>
      </c>
      <c r="E23" s="170"/>
      <c r="F23" s="160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94" t="s">
        <v>62</v>
      </c>
      <c r="C24" s="96" t="s">
        <v>74</v>
      </c>
      <c r="D24" s="109" t="s">
        <v>16</v>
      </c>
      <c r="E24" s="170"/>
      <c r="F24" s="160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94" t="s">
        <v>75</v>
      </c>
      <c r="C25" s="96" t="s">
        <v>76</v>
      </c>
      <c r="D25" s="109" t="s">
        <v>17</v>
      </c>
      <c r="E25" s="170"/>
      <c r="F25" s="16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95" t="s">
        <v>61</v>
      </c>
      <c r="C26" s="97" t="s">
        <v>77</v>
      </c>
      <c r="D26" s="110" t="s">
        <v>81</v>
      </c>
      <c r="E26" s="171"/>
      <c r="F26" s="160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27"/>
      <c r="D27" s="26"/>
      <c r="E27" s="172"/>
      <c r="F27" s="12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F28" s="128"/>
      <c r="G28" s="1"/>
      <c r="H28" s="1"/>
      <c r="I28" s="1"/>
      <c r="J28" s="1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25" x14ac:dyDescent="0.2">
      <c r="F29" s="12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F30" s="12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F31" s="12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C32" s="1"/>
      <c r="D32" s="3"/>
      <c r="E32" s="123"/>
      <c r="F32" s="1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3:100" ht="14.25" x14ac:dyDescent="0.2">
      <c r="C33" s="1"/>
      <c r="D33" s="3"/>
      <c r="E33" s="123"/>
      <c r="F33" s="12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3:100" ht="14.25" x14ac:dyDescent="0.2">
      <c r="C34" s="1"/>
      <c r="D34" s="3"/>
      <c r="E34" s="123"/>
      <c r="F34" s="12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3:100" ht="14.25" x14ac:dyDescent="0.2">
      <c r="C35" s="1"/>
      <c r="D35" s="3"/>
      <c r="E35" s="123"/>
      <c r="F35" s="1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3:100" ht="14.25" x14ac:dyDescent="0.2">
      <c r="C36" s="1"/>
      <c r="D36" s="3"/>
      <c r="E36" s="123"/>
      <c r="F36" s="12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3:100" ht="14.25" x14ac:dyDescent="0.2">
      <c r="C37" s="1"/>
      <c r="D37" s="3"/>
      <c r="E37" s="123"/>
      <c r="F37" s="12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3:100" ht="14.25" x14ac:dyDescent="0.2">
      <c r="C38" s="1"/>
      <c r="D38" s="3"/>
      <c r="E38" s="123"/>
      <c r="F38" s="12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3:100" ht="14.25" x14ac:dyDescent="0.2">
      <c r="C39" s="1"/>
      <c r="D39" s="3"/>
      <c r="E39" s="123"/>
      <c r="F39" s="12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3:100" ht="14.25" x14ac:dyDescent="0.2">
      <c r="C40" s="1"/>
      <c r="D40" s="3"/>
      <c r="E40" s="123"/>
      <c r="F40" s="12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3:100" ht="14.25" x14ac:dyDescent="0.2">
      <c r="C41" s="1"/>
      <c r="D41" s="3"/>
      <c r="E41" s="123"/>
      <c r="F41" s="12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3:100" ht="14.25" x14ac:dyDescent="0.2">
      <c r="C42" s="1"/>
      <c r="D42" s="3"/>
      <c r="E42" s="123"/>
      <c r="F42" s="12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 x14ac:dyDescent="0.2">
      <c r="C43" s="1"/>
      <c r="D43" s="3"/>
      <c r="E43" s="123"/>
      <c r="F43" s="12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 x14ac:dyDescent="0.2">
      <c r="C44" s="1"/>
      <c r="D44" s="3"/>
      <c r="E44" s="123"/>
      <c r="F44" s="12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 x14ac:dyDescent="0.2">
      <c r="C45" s="1"/>
      <c r="D45" s="3"/>
      <c r="E45" s="123"/>
      <c r="F45" s="12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 x14ac:dyDescent="0.2">
      <c r="C46" s="1"/>
      <c r="D46" s="3"/>
      <c r="E46" s="123"/>
      <c r="F46" s="12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 x14ac:dyDescent="0.2">
      <c r="C47" s="1"/>
      <c r="D47" s="3"/>
      <c r="E47" s="123"/>
      <c r="F47" s="12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 x14ac:dyDescent="0.2">
      <c r="C48" s="1"/>
      <c r="D48" s="3"/>
      <c r="E48" s="123"/>
      <c r="F48" s="12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23"/>
      <c r="F49" s="12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23"/>
      <c r="F50" s="1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23"/>
      <c r="F51" s="1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23"/>
      <c r="F52" s="1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23"/>
      <c r="F53" s="12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23"/>
      <c r="F54" s="12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23"/>
      <c r="F55" s="12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23"/>
      <c r="F56" s="12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23"/>
      <c r="F57" s="12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23"/>
      <c r="F58" s="12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23"/>
      <c r="F59" s="12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23"/>
      <c r="F60" s="12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23"/>
      <c r="F61" s="12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23"/>
      <c r="F62" s="12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23"/>
      <c r="F63" s="12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23"/>
      <c r="F64" s="12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23"/>
      <c r="F65" s="12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23"/>
      <c r="F66" s="12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23"/>
      <c r="F67" s="12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23"/>
      <c r="F68" s="12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23"/>
      <c r="F69" s="12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23"/>
      <c r="F70" s="12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23"/>
      <c r="F71" s="12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23"/>
      <c r="F72" s="12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23"/>
      <c r="F73" s="12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23"/>
      <c r="F74" s="12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23"/>
      <c r="F75" s="12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23"/>
      <c r="F76" s="12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23"/>
      <c r="F77" s="12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23"/>
      <c r="F78" s="12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23"/>
      <c r="F79" s="12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23"/>
      <c r="F80" s="12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23"/>
      <c r="F81" s="12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23"/>
      <c r="F82" s="12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23"/>
      <c r="F83" s="12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23"/>
      <c r="F84" s="12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23"/>
      <c r="F85" s="12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23"/>
      <c r="F86" s="12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23"/>
      <c r="F87" s="12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23"/>
      <c r="F88" s="12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23"/>
      <c r="F89" s="12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23"/>
      <c r="F90" s="12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23"/>
      <c r="F91" s="12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23"/>
      <c r="F92" s="12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23"/>
      <c r="F93" s="12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23"/>
      <c r="F94" s="12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23"/>
      <c r="F95" s="12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23"/>
      <c r="F96" s="12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23"/>
      <c r="F97" s="12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23"/>
      <c r="F98" s="12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23"/>
      <c r="F99" s="12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23"/>
      <c r="F100" s="12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23"/>
      <c r="F101" s="12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23"/>
      <c r="F102" s="12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23"/>
      <c r="F103" s="12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23"/>
      <c r="F104" s="12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23"/>
      <c r="F105" s="12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23"/>
      <c r="F106" s="12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23"/>
      <c r="F107" s="12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23"/>
      <c r="F108" s="12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23"/>
      <c r="F109" s="12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23"/>
      <c r="F110" s="12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23"/>
      <c r="F111" s="12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23"/>
      <c r="F112" s="12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23"/>
      <c r="F113" s="12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23"/>
      <c r="F114" s="12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23"/>
      <c r="F115" s="12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23"/>
      <c r="F116" s="12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23"/>
      <c r="F117" s="12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23"/>
      <c r="F118" s="12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23"/>
      <c r="F119" s="12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23"/>
      <c r="F120" s="12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23"/>
      <c r="F121" s="12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23"/>
      <c r="F122" s="12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23"/>
      <c r="F123" s="12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23"/>
      <c r="F124" s="12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23"/>
      <c r="F125" s="12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23"/>
      <c r="F126" s="12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23"/>
      <c r="F127" s="12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23"/>
      <c r="F128" s="12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23"/>
      <c r="F129" s="12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23"/>
      <c r="F130" s="12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23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23"/>
      <c r="F132" s="12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23"/>
      <c r="F133" s="12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23"/>
      <c r="F134" s="12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23"/>
      <c r="F135" s="12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23"/>
      <c r="F136" s="12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23"/>
      <c r="F137" s="12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23"/>
      <c r="F138" s="12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23"/>
      <c r="F139" s="12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23"/>
      <c r="F140" s="12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23"/>
      <c r="F141" s="12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23"/>
      <c r="F142" s="12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23"/>
      <c r="F143" s="12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23"/>
      <c r="F144" s="12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23"/>
      <c r="F145" s="12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23"/>
      <c r="F146" s="12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23"/>
      <c r="F147" s="12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23"/>
      <c r="F148" s="12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23"/>
      <c r="F149" s="12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23"/>
      <c r="F150" s="12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23"/>
      <c r="F151" s="12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23"/>
      <c r="F152" s="12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23"/>
      <c r="F153" s="12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23"/>
      <c r="F154" s="12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23"/>
      <c r="F155" s="12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23"/>
      <c r="F156" s="12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23"/>
      <c r="F157" s="12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23"/>
      <c r="F158" s="12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23"/>
      <c r="F159" s="12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23"/>
      <c r="F160" s="12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23"/>
      <c r="F161" s="12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23"/>
      <c r="F162" s="12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23"/>
      <c r="F163" s="12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23"/>
      <c r="F164" s="12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23"/>
      <c r="F165" s="12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23"/>
      <c r="F166" s="12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23"/>
      <c r="F167" s="12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23"/>
      <c r="F168" s="12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23"/>
      <c r="F169" s="12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23"/>
      <c r="F170" s="12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23"/>
      <c r="F171" s="12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23"/>
      <c r="F172" s="12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23"/>
      <c r="F173" s="12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23"/>
      <c r="F174" s="12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23"/>
      <c r="F175" s="12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23"/>
      <c r="F176" s="12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23"/>
      <c r="F177" s="12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23"/>
      <c r="F178" s="12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23"/>
      <c r="F179" s="12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23"/>
      <c r="F180" s="12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23"/>
      <c r="F181" s="12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23"/>
      <c r="F182" s="12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23"/>
      <c r="F183" s="12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23"/>
      <c r="F184" s="12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23"/>
      <c r="F185" s="12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23"/>
      <c r="F186" s="12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23"/>
      <c r="F187" s="12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23"/>
      <c r="F188" s="12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23"/>
      <c r="F189" s="12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23"/>
      <c r="F190" s="12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23"/>
      <c r="F191" s="12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23"/>
      <c r="F192" s="12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23"/>
      <c r="F193" s="12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23"/>
      <c r="F194" s="12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23"/>
      <c r="F195" s="12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23"/>
      <c r="F196" s="12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23"/>
      <c r="F197" s="12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23"/>
      <c r="F198" s="12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23"/>
      <c r="F199" s="12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23"/>
      <c r="F200" s="12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23"/>
      <c r="F201" s="12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23"/>
      <c r="F202" s="12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23"/>
      <c r="F203" s="12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23"/>
      <c r="F204" s="12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23"/>
      <c r="F205" s="12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23"/>
      <c r="F206" s="12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23"/>
      <c r="F207" s="12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23"/>
      <c r="F208" s="12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23"/>
      <c r="F209" s="12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23"/>
      <c r="F210" s="12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23"/>
      <c r="F211" s="12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23"/>
      <c r="F212" s="12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23"/>
      <c r="F213" s="12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23"/>
      <c r="F214" s="12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23"/>
      <c r="F215" s="12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23"/>
      <c r="F216" s="12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23"/>
      <c r="F217" s="12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23"/>
      <c r="F218" s="12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23"/>
      <c r="F219" s="12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23"/>
      <c r="F220" s="12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23"/>
      <c r="F221" s="12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23"/>
      <c r="F222" s="12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23"/>
      <c r="F223" s="12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23"/>
      <c r="F224" s="12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23"/>
      <c r="F225" s="12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23"/>
      <c r="F226" s="12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23"/>
      <c r="F227" s="12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23"/>
      <c r="F228" s="12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23"/>
      <c r="F229" s="12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23"/>
      <c r="F230" s="12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23"/>
      <c r="F231" s="12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23"/>
      <c r="F232" s="12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23"/>
      <c r="F233" s="12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23"/>
      <c r="F234" s="12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23"/>
      <c r="F235" s="12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23"/>
      <c r="F236" s="12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23"/>
      <c r="F237" s="12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23"/>
      <c r="F238" s="12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23"/>
      <c r="F239" s="12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23"/>
      <c r="F240" s="12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23"/>
      <c r="F241" s="12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23"/>
      <c r="F242" s="12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x14ac:dyDescent="0.2">
      <c r="D243" s="4"/>
    </row>
    <row r="244" spans="3:100" x14ac:dyDescent="0.2">
      <c r="D244" s="4"/>
    </row>
    <row r="245" spans="3:100" x14ac:dyDescent="0.2">
      <c r="D245" s="4"/>
    </row>
    <row r="246" spans="3:100" x14ac:dyDescent="0.2">
      <c r="D246" s="4"/>
    </row>
    <row r="247" spans="3:100" x14ac:dyDescent="0.2">
      <c r="D247" s="4"/>
    </row>
    <row r="248" spans="3:100" x14ac:dyDescent="0.2">
      <c r="D248" s="4"/>
    </row>
    <row r="249" spans="3:100" x14ac:dyDescent="0.2">
      <c r="D249" s="4"/>
    </row>
    <row r="250" spans="3:100" x14ac:dyDescent="0.2">
      <c r="D250" s="4"/>
    </row>
    <row r="251" spans="3:100" x14ac:dyDescent="0.2">
      <c r="D251" s="4"/>
      <c r="E251"/>
      <c r="F251"/>
    </row>
    <row r="252" spans="3:100" x14ac:dyDescent="0.2">
      <c r="D252" s="4"/>
      <c r="E252"/>
      <c r="F252"/>
    </row>
    <row r="253" spans="3:100" x14ac:dyDescent="0.2">
      <c r="D253" s="4"/>
      <c r="E253"/>
      <c r="F253"/>
    </row>
    <row r="254" spans="3:100" x14ac:dyDescent="0.2">
      <c r="D254" s="4"/>
      <c r="E254"/>
      <c r="F254"/>
    </row>
    <row r="255" spans="3:100" x14ac:dyDescent="0.2">
      <c r="D255" s="4"/>
      <c r="E255"/>
      <c r="F255"/>
    </row>
    <row r="256" spans="3:100" x14ac:dyDescent="0.2">
      <c r="D256" s="4"/>
      <c r="E256"/>
      <c r="F256"/>
    </row>
    <row r="257" spans="4:6" x14ac:dyDescent="0.2">
      <c r="D257" s="4"/>
      <c r="E257"/>
      <c r="F257"/>
    </row>
    <row r="258" spans="4:6" x14ac:dyDescent="0.2">
      <c r="D258" s="4"/>
      <c r="E258"/>
      <c r="F258"/>
    </row>
    <row r="259" spans="4:6" x14ac:dyDescent="0.2">
      <c r="D259" s="4"/>
      <c r="E259"/>
      <c r="F259"/>
    </row>
    <row r="260" spans="4:6" x14ac:dyDescent="0.2">
      <c r="D260" s="4"/>
      <c r="E260"/>
      <c r="F260"/>
    </row>
    <row r="261" spans="4:6" x14ac:dyDescent="0.2">
      <c r="D261" s="4"/>
      <c r="E261"/>
      <c r="F261"/>
    </row>
    <row r="262" spans="4:6" x14ac:dyDescent="0.2">
      <c r="D262" s="4"/>
      <c r="E262"/>
      <c r="F262"/>
    </row>
    <row r="263" spans="4:6" x14ac:dyDescent="0.2">
      <c r="D263" s="4"/>
      <c r="E263"/>
      <c r="F263"/>
    </row>
    <row r="264" spans="4:6" x14ac:dyDescent="0.2">
      <c r="D264" s="4"/>
      <c r="E264"/>
      <c r="F264"/>
    </row>
    <row r="265" spans="4:6" x14ac:dyDescent="0.2">
      <c r="D265" s="4"/>
      <c r="E265"/>
      <c r="F265"/>
    </row>
    <row r="266" spans="4:6" x14ac:dyDescent="0.2">
      <c r="D266" s="4"/>
      <c r="E266"/>
      <c r="F266"/>
    </row>
    <row r="267" spans="4:6" x14ac:dyDescent="0.2">
      <c r="D267" s="4"/>
      <c r="E267"/>
      <c r="F267"/>
    </row>
    <row r="268" spans="4:6" x14ac:dyDescent="0.2">
      <c r="D268" s="4"/>
      <c r="E268"/>
      <c r="F268"/>
    </row>
    <row r="269" spans="4:6" x14ac:dyDescent="0.2">
      <c r="D269" s="4"/>
      <c r="E269"/>
      <c r="F269"/>
    </row>
    <row r="270" spans="4:6" x14ac:dyDescent="0.2">
      <c r="D270" s="4"/>
      <c r="E270"/>
      <c r="F270"/>
    </row>
    <row r="271" spans="4:6" x14ac:dyDescent="0.2">
      <c r="D271" s="4"/>
      <c r="E271"/>
      <c r="F271"/>
    </row>
    <row r="272" spans="4:6" x14ac:dyDescent="0.2">
      <c r="D272" s="4"/>
      <c r="E272"/>
      <c r="F272"/>
    </row>
    <row r="273" spans="4:6" x14ac:dyDescent="0.2">
      <c r="D273" s="4"/>
      <c r="E273"/>
      <c r="F273"/>
    </row>
    <row r="274" spans="4:6" x14ac:dyDescent="0.2">
      <c r="D274" s="4"/>
      <c r="E274"/>
      <c r="F27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77"/>
  <sheetViews>
    <sheetView showGridLines="0" zoomScaleNormal="100" workbookViewId="0">
      <selection activeCell="D6" sqref="D6"/>
    </sheetView>
  </sheetViews>
  <sheetFormatPr defaultColWidth="8.7109375" defaultRowHeight="12.75" x14ac:dyDescent="0.2"/>
  <cols>
    <col min="1" max="1" width="2.28515625" customWidth="1"/>
    <col min="2" max="2" width="56" customWidth="1"/>
    <col min="3" max="3" width="30.7109375" customWidth="1"/>
    <col min="4" max="4" width="15.85546875" style="122" customWidth="1"/>
    <col min="5" max="5" width="9.140625" style="122" customWidth="1"/>
    <col min="6" max="6" width="4" customWidth="1"/>
    <col min="7" max="7" width="37.7109375" customWidth="1"/>
    <col min="8" max="8" width="25.5703125" customWidth="1"/>
    <col min="9" max="9" width="12.7109375" customWidth="1"/>
    <col min="10" max="10" width="11.85546875" customWidth="1"/>
    <col min="11" max="11" width="16" customWidth="1"/>
    <col min="12" max="12" width="9" customWidth="1"/>
    <col min="14" max="14" width="23.42578125" customWidth="1"/>
  </cols>
  <sheetData>
    <row r="1" spans="1:99" x14ac:dyDescent="0.2">
      <c r="A1" s="8"/>
      <c r="B1" s="8"/>
      <c r="C1" s="8"/>
      <c r="D1" s="115"/>
      <c r="E1" s="115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5" t="s">
        <v>144</v>
      </c>
      <c r="C2" s="13"/>
      <c r="D2" s="121"/>
      <c r="E2" s="118"/>
      <c r="F2" s="13"/>
      <c r="G2" s="25" t="s">
        <v>156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55" customFormat="1" ht="15" thickBot="1" x14ac:dyDescent="0.25">
      <c r="A3" s="11"/>
      <c r="B3" s="44"/>
      <c r="C3" s="9"/>
      <c r="D3" s="124"/>
      <c r="E3" s="124"/>
      <c r="F3" s="9"/>
      <c r="G3" s="44"/>
      <c r="H3" s="9"/>
      <c r="I3" s="9"/>
      <c r="J3" s="9"/>
      <c r="K3" s="9"/>
      <c r="L3" s="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</row>
    <row r="4" spans="1:99" ht="7.5" customHeight="1" thickTop="1" thickBot="1" x14ac:dyDescent="0.25">
      <c r="A4" s="8"/>
      <c r="B4" s="7"/>
      <c r="C4" s="7"/>
      <c r="D4" s="118"/>
      <c r="E4" s="118"/>
      <c r="F4" s="49"/>
      <c r="G4" s="50"/>
      <c r="H4" s="51"/>
      <c r="I4" s="5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44" t="s">
        <v>9</v>
      </c>
      <c r="C5" s="137" t="s">
        <v>155</v>
      </c>
      <c r="D5" s="119" t="s">
        <v>35</v>
      </c>
      <c r="E5" s="118"/>
      <c r="F5" s="138" t="s">
        <v>21</v>
      </c>
      <c r="G5" s="143" t="s">
        <v>18</v>
      </c>
      <c r="H5" s="139" t="s">
        <v>19</v>
      </c>
      <c r="I5" s="140" t="s">
        <v>23</v>
      </c>
      <c r="J5" s="9"/>
      <c r="K5" s="7"/>
      <c r="L5" s="10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52</v>
      </c>
      <c r="C6" s="16" t="s">
        <v>145</v>
      </c>
      <c r="D6" s="120"/>
      <c r="E6" s="118"/>
      <c r="F6" s="20">
        <v>1</v>
      </c>
      <c r="G6" s="18" t="s">
        <v>40</v>
      </c>
      <c r="H6" s="84" t="e">
        <f>((D16-D17-D18)/(D6+D7+D8+D9+D10+D11+D12+D13))*100</f>
        <v>#DIV/0!</v>
      </c>
      <c r="I6" s="21">
        <f>IF(D16-D17&lt;=0,0,IF(AND(D16-D17-D18&lt;=0,D16-D17&gt;0),1,IF((D6+D7+D8+D9+D10+D11+D12+D13)&lt;=0,0,IF((H6)&lt;=0,0,IF(H6&lt;1.5,1,IF(H6&gt;3,3,2))))))</f>
        <v>0</v>
      </c>
      <c r="J6" s="27"/>
      <c r="K6" s="10"/>
      <c r="L6" s="10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83" t="s">
        <v>47</v>
      </c>
      <c r="C7" s="82"/>
      <c r="D7" s="120"/>
      <c r="E7" s="118"/>
      <c r="F7" s="20">
        <v>2</v>
      </c>
      <c r="G7" s="18" t="s">
        <v>41</v>
      </c>
      <c r="H7" s="84" t="e">
        <f>((D16-D17-D18)/((D6+D7+D8+D9+D10+D11+D12+D13)-(D14+D15)))*100</f>
        <v>#DIV/0!</v>
      </c>
      <c r="I7" s="85">
        <f>IF(D16-D17&lt;=0,0,IF(AND(D16-D17-D18&lt;=0,D16-D17&gt;0),1,IF(((D6+D7+D8+D9+D10+D11+D12+D13)-(D14+D15))&lt;=0,0,IF((H7)&lt;=0,0,IF(H7&lt;1.7,1,IF(H7&gt;4,3,2))))))</f>
        <v>0</v>
      </c>
      <c r="J7" s="27"/>
      <c r="K7" s="10"/>
      <c r="L7" s="10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36</v>
      </c>
      <c r="C8" s="16" t="s">
        <v>146</v>
      </c>
      <c r="D8" s="120"/>
      <c r="E8" s="118"/>
      <c r="F8" s="20">
        <v>3</v>
      </c>
      <c r="G8" s="18" t="s">
        <v>119</v>
      </c>
      <c r="H8" s="84" t="e">
        <f>((D16-D17-D18)/D16)*100</f>
        <v>#DIV/0!</v>
      </c>
      <c r="I8" s="85">
        <f>IF(D16-D17&lt;=0,0,IF(AND(D16-D17-D18&lt;=0,D16-D17&gt;0),1,IF(D16&lt;=0,0,IF((H8)&lt;=0,0,IF(H8&lt;6,1,IF(H8&gt;15,3,2))))))</f>
        <v>0</v>
      </c>
      <c r="J8" s="27"/>
      <c r="K8" s="10"/>
      <c r="L8" s="10"/>
      <c r="M8" s="148"/>
      <c r="N8" s="8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37</v>
      </c>
      <c r="C9" s="16" t="s">
        <v>147</v>
      </c>
      <c r="D9" s="120"/>
      <c r="E9" s="118"/>
      <c r="F9" s="20">
        <v>4</v>
      </c>
      <c r="G9" s="18" t="s">
        <v>8</v>
      </c>
      <c r="H9" s="84" t="e">
        <f>((D14+D15)/(D6+D7+D8+D9+D10+D11+D12+D13))*100</f>
        <v>#DIV/0!</v>
      </c>
      <c r="I9" s="85">
        <f>IF((D6+D7+D8+D9+D10+D11+D12+D13)&lt;=0,0,IF((H9)&gt;=100,0,IF(H9&lt;30,3,IF(H9&gt;50,1,2))))</f>
        <v>0</v>
      </c>
      <c r="J9" s="27"/>
      <c r="K9" s="10"/>
      <c r="L9" s="10"/>
      <c r="M9" s="6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83" t="s">
        <v>48</v>
      </c>
      <c r="C10" s="82"/>
      <c r="D10" s="120"/>
      <c r="E10" s="118"/>
      <c r="F10" s="81">
        <v>5</v>
      </c>
      <c r="G10" s="146" t="s">
        <v>42</v>
      </c>
      <c r="H10" s="84" t="e">
        <f>D16/(D6+D7+D8+D9+D10+D11+D12+D13)</f>
        <v>#DIV/0!</v>
      </c>
      <c r="I10" s="85">
        <f>IF((D6+D7+D8+D9+D10+D11+D12+D13)&lt;=0,0,IF(H10&lt;=0,0,IF(H10&lt;0.3,1,IF(H10&gt;1,3,2))))</f>
        <v>0</v>
      </c>
      <c r="J10" s="27"/>
      <c r="K10" s="10"/>
      <c r="L10" s="27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38</v>
      </c>
      <c r="C11" s="16" t="s">
        <v>148</v>
      </c>
      <c r="D11" s="120"/>
      <c r="E11" s="118"/>
      <c r="F11" s="81">
        <v>6</v>
      </c>
      <c r="G11" s="146" t="s">
        <v>157</v>
      </c>
      <c r="H11" s="84" t="e">
        <f>(D14-D8-D9)/(D16-D17)</f>
        <v>#DIV/0!</v>
      </c>
      <c r="I11" s="85">
        <f>IF(D16-D17&lt;=0,0,IF(H11&gt;=30,0,IF(H11&lt;5,3,IF(H11&gt;10,1,2))))</f>
        <v>0</v>
      </c>
      <c r="J11" s="27"/>
      <c r="K11" s="10"/>
      <c r="L11" s="6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86</v>
      </c>
      <c r="C12" s="16" t="s">
        <v>149</v>
      </c>
      <c r="D12" s="120"/>
      <c r="E12" s="118"/>
      <c r="F12" s="81">
        <v>7</v>
      </c>
      <c r="G12" s="146" t="s">
        <v>120</v>
      </c>
      <c r="H12" s="84" t="e">
        <f>(D16/D11)</f>
        <v>#DIV/0!</v>
      </c>
      <c r="I12" s="85">
        <f>IF(D11&lt;0,0,IF(AND(D11=0,D16&gt;0),1,IF(AND(D11=0,D16&lt;=0),0,IF(H12&lt;=0,0,IF(H12&lt;0.5,1,IF(H12&gt;2,3,2))))))</f>
        <v>0</v>
      </c>
      <c r="J12" s="27"/>
      <c r="K12" s="10"/>
      <c r="L12" s="10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46</v>
      </c>
      <c r="C13" s="16" t="s">
        <v>150</v>
      </c>
      <c r="D13" s="120"/>
      <c r="E13" s="118"/>
      <c r="F13" s="81">
        <v>8</v>
      </c>
      <c r="G13" s="146" t="s">
        <v>54</v>
      </c>
      <c r="H13" s="84" t="e">
        <f>(D12+D8+D9)/D14</f>
        <v>#DIV/0!</v>
      </c>
      <c r="I13" s="85">
        <f>IF(D14&lt;0,0,IF(AND(D14=0,(D12+D8+D9)&gt;0),3,IF(AND(D14=0,(D12+D8+D9)&lt;=0),0,IF(H13&lt;=0,0,IF(H13&gt;1.5,3,IF(H13&lt;0.5,1,2))))))</f>
        <v>0</v>
      </c>
      <c r="J13" s="27"/>
      <c r="K13" s="10"/>
      <c r="L13" s="10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5.75" thickBot="1" x14ac:dyDescent="0.25">
      <c r="A14" s="8"/>
      <c r="B14" s="15" t="s">
        <v>56</v>
      </c>
      <c r="C14" s="16" t="s">
        <v>151</v>
      </c>
      <c r="D14" s="120"/>
      <c r="E14" s="118"/>
      <c r="F14" s="22" t="s">
        <v>24</v>
      </c>
      <c r="G14" s="23" t="s">
        <v>143</v>
      </c>
      <c r="H14" s="23"/>
      <c r="I14" s="24">
        <f>SUM(I6:I13)</f>
        <v>0</v>
      </c>
      <c r="J14" s="27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Top="1" x14ac:dyDescent="0.2">
      <c r="A15" s="8"/>
      <c r="B15" s="15" t="s">
        <v>1</v>
      </c>
      <c r="C15" s="16" t="s">
        <v>152</v>
      </c>
      <c r="D15" s="16"/>
      <c r="E15" s="145"/>
      <c r="F15" s="173"/>
      <c r="G15" s="182"/>
      <c r="H15" s="175"/>
      <c r="I15" s="174"/>
      <c r="J15" s="27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5" t="s">
        <v>164</v>
      </c>
      <c r="C16" s="16" t="s">
        <v>153</v>
      </c>
      <c r="D16" s="120"/>
      <c r="E16" s="118"/>
      <c r="F16" s="7"/>
      <c r="G16" s="32"/>
      <c r="H16" s="33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5" t="s">
        <v>165</v>
      </c>
      <c r="C17" s="16" t="s">
        <v>154</v>
      </c>
      <c r="D17" s="120"/>
      <c r="E17" s="118"/>
      <c r="F17" s="8"/>
      <c r="H17" s="6"/>
      <c r="I17" s="31"/>
      <c r="J17" s="31"/>
      <c r="K17" s="31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39</v>
      </c>
      <c r="C18" s="180"/>
      <c r="D18" s="181"/>
      <c r="E18" s="127"/>
      <c r="F18" s="10"/>
      <c r="G18" s="147"/>
      <c r="H18" s="32"/>
      <c r="I18" s="6"/>
      <c r="J18" s="6"/>
      <c r="K18" s="6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5" thickTop="1" x14ac:dyDescent="0.2">
      <c r="A19" s="8"/>
      <c r="E19" s="128"/>
      <c r="F19" s="10"/>
      <c r="G19" s="10"/>
      <c r="H19" s="6"/>
      <c r="I19" s="10"/>
      <c r="J19" s="10"/>
      <c r="K19" s="10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6"/>
      <c r="E20" s="128"/>
      <c r="F20" s="7"/>
      <c r="I20" s="32"/>
      <c r="J20" s="10"/>
      <c r="K20" s="2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10" t="s">
        <v>163</v>
      </c>
      <c r="C21" s="26"/>
      <c r="D21" s="126"/>
      <c r="E21" s="128"/>
      <c r="F21" s="7"/>
      <c r="I21" s="32"/>
      <c r="J21" s="10"/>
      <c r="K21" s="10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10" t="s">
        <v>49</v>
      </c>
      <c r="C22" s="26"/>
      <c r="D22" s="126"/>
      <c r="E22" s="128"/>
      <c r="F22" s="7"/>
      <c r="H22" s="10"/>
      <c r="I22" s="10"/>
      <c r="J22" s="10"/>
      <c r="K22" s="10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10"/>
      <c r="C23" s="26"/>
      <c r="D23" s="126"/>
      <c r="E23" s="128"/>
      <c r="F23" s="7"/>
      <c r="H23" s="10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10"/>
      <c r="C24" s="26"/>
      <c r="D24" s="126"/>
      <c r="E24" s="128"/>
      <c r="F24" s="7"/>
      <c r="G24" s="10"/>
      <c r="H24" s="10"/>
      <c r="I24" s="10"/>
      <c r="J24" s="10"/>
      <c r="K24" s="1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10"/>
      <c r="C25" s="26"/>
      <c r="D25" s="126"/>
      <c r="E25" s="128"/>
      <c r="F25" s="7"/>
      <c r="H25" s="10"/>
      <c r="I25" s="1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27"/>
      <c r="C26" s="29"/>
      <c r="D26" s="129"/>
      <c r="E26" s="128"/>
      <c r="F26" s="7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27"/>
      <c r="C27" s="29"/>
      <c r="D27" s="129"/>
      <c r="E27" s="128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27"/>
      <c r="C28" s="29"/>
      <c r="D28" s="129"/>
      <c r="E28" s="128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27"/>
      <c r="C29" s="29"/>
      <c r="D29" s="129"/>
      <c r="E29" s="128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7"/>
      <c r="C30" s="29"/>
      <c r="D30" s="129"/>
      <c r="E30" s="128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7"/>
      <c r="C31" s="29"/>
      <c r="D31" s="129"/>
      <c r="E31" s="128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7"/>
      <c r="C32" s="29"/>
      <c r="D32" s="129"/>
      <c r="E32" s="128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7"/>
      <c r="C33" s="29"/>
      <c r="D33" s="129"/>
      <c r="E33" s="128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7"/>
      <c r="C34" s="29"/>
      <c r="D34" s="129"/>
      <c r="E34" s="128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7"/>
      <c r="C35" s="29"/>
      <c r="D35" s="129"/>
      <c r="E35" s="128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7"/>
      <c r="C36" s="30"/>
      <c r="D36" s="128"/>
      <c r="E36" s="128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7"/>
      <c r="C37" s="30"/>
      <c r="D37" s="128"/>
      <c r="E37" s="128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7"/>
      <c r="C38" s="14"/>
      <c r="D38" s="118"/>
      <c r="E38" s="118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B39" s="1"/>
      <c r="C39" s="3"/>
      <c r="D39" s="123"/>
      <c r="E39" s="12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B40" s="1"/>
      <c r="C40" s="3"/>
      <c r="D40" s="123"/>
      <c r="E40" s="12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B41" s="1"/>
      <c r="C41" s="3"/>
      <c r="D41" s="123"/>
      <c r="E41" s="12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B42" s="1"/>
      <c r="C42" s="3"/>
      <c r="D42" s="123"/>
      <c r="E42" s="12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23"/>
      <c r="E43" s="12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23"/>
      <c r="E44" s="1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23"/>
      <c r="E45" s="12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23"/>
      <c r="E46" s="12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23"/>
      <c r="E47" s="12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23"/>
      <c r="E48" s="1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23"/>
      <c r="E49" s="12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23"/>
      <c r="E50" s="12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23"/>
      <c r="E51" s="12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23"/>
      <c r="E52" s="12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23"/>
      <c r="E53" s="12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23"/>
      <c r="E54" s="12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23"/>
      <c r="E55" s="12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23"/>
      <c r="E56" s="12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23"/>
      <c r="E57" s="12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23"/>
      <c r="E58" s="12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23"/>
      <c r="E59" s="12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23"/>
      <c r="E60" s="12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23"/>
      <c r="E61" s="1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23"/>
      <c r="E62" s="12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23"/>
      <c r="E63" s="12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23"/>
      <c r="E64" s="12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23"/>
      <c r="E65" s="12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23"/>
      <c r="E66" s="12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23"/>
      <c r="E67" s="12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23"/>
      <c r="E68" s="12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23"/>
      <c r="E69" s="12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23"/>
      <c r="E70" s="12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23"/>
      <c r="E71" s="12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23"/>
      <c r="E72" s="12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23"/>
      <c r="E73" s="12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23"/>
      <c r="E74" s="1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23"/>
      <c r="E75" s="12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23"/>
      <c r="E76" s="12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23"/>
      <c r="E77" s="12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23"/>
      <c r="E78" s="12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23"/>
      <c r="E79" s="12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23"/>
      <c r="E80" s="12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23"/>
      <c r="E81" s="12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23"/>
      <c r="E82" s="12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23"/>
      <c r="E83" s="12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23"/>
      <c r="E84" s="12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23"/>
      <c r="E85" s="12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23"/>
      <c r="E86" s="12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23"/>
      <c r="E87" s="12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23"/>
      <c r="E88" s="12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23"/>
      <c r="E89" s="12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23"/>
      <c r="E90" s="12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23"/>
      <c r="E91" s="12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23"/>
      <c r="E92" s="12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23"/>
      <c r="E93" s="12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23"/>
      <c r="E94" s="12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23"/>
      <c r="E95" s="12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23"/>
      <c r="E96" s="12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23"/>
      <c r="E97" s="12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23"/>
      <c r="E98" s="12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23"/>
      <c r="E99" s="12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23"/>
      <c r="E100" s="12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23"/>
      <c r="E101" s="12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23"/>
      <c r="E102" s="12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23"/>
      <c r="E103" s="12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23"/>
      <c r="E104" s="12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23"/>
      <c r="E105" s="12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23"/>
      <c r="E106" s="12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23"/>
      <c r="E107" s="12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23"/>
      <c r="E108" s="12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23"/>
      <c r="E109" s="12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23"/>
      <c r="E110" s="12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23"/>
      <c r="E111" s="12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23"/>
      <c r="E112" s="12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23"/>
      <c r="E113" s="12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23"/>
      <c r="E114" s="12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23"/>
      <c r="E115" s="12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23"/>
      <c r="E116" s="12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23"/>
      <c r="E117" s="12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23"/>
      <c r="E118" s="12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23"/>
      <c r="E119" s="12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23"/>
      <c r="E120" s="12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23"/>
      <c r="E121" s="12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23"/>
      <c r="E122" s="12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23"/>
      <c r="E123" s="12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23"/>
      <c r="E124" s="12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23"/>
      <c r="E125" s="12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23"/>
      <c r="E126" s="12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23"/>
      <c r="E127" s="12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23"/>
      <c r="E128" s="12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23"/>
      <c r="E129" s="12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23"/>
      <c r="E130" s="12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23"/>
      <c r="E131" s="12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23"/>
      <c r="E132" s="12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23"/>
      <c r="E133" s="12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23"/>
      <c r="E134" s="12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23"/>
      <c r="E135" s="12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23"/>
      <c r="E136" s="12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23"/>
      <c r="E137" s="12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23"/>
      <c r="E138" s="12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23"/>
      <c r="E139" s="12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23"/>
      <c r="E140" s="12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23"/>
      <c r="E141" s="12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23"/>
      <c r="E142" s="12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23"/>
      <c r="E143" s="12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23"/>
      <c r="E144" s="12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23"/>
      <c r="E145" s="12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23"/>
      <c r="E146" s="12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23"/>
      <c r="E147" s="12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23"/>
      <c r="E148" s="12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23"/>
      <c r="E149" s="12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23"/>
      <c r="E150" s="12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23"/>
      <c r="E151" s="12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23"/>
      <c r="E152" s="12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23"/>
      <c r="E153" s="12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23"/>
      <c r="E154" s="12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23"/>
      <c r="E155" s="12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23"/>
      <c r="E156" s="12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23"/>
      <c r="E157" s="12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23"/>
      <c r="E158" s="12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23"/>
      <c r="E159" s="12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23"/>
      <c r="E160" s="12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23"/>
      <c r="E161" s="12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23"/>
      <c r="E162" s="12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23"/>
      <c r="E163" s="12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23"/>
      <c r="E164" s="12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23"/>
      <c r="E165" s="12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23"/>
      <c r="E166" s="12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23"/>
      <c r="E167" s="12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23"/>
      <c r="E168" s="12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23"/>
      <c r="E169" s="12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23"/>
      <c r="E170" s="12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23"/>
      <c r="E171" s="12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23"/>
      <c r="E172" s="12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23"/>
      <c r="E173" s="12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23"/>
      <c r="E174" s="12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23"/>
      <c r="E175" s="12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23"/>
      <c r="E176" s="12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23"/>
      <c r="E177" s="12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23"/>
      <c r="E178" s="12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23"/>
      <c r="E179" s="12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23"/>
      <c r="E180" s="12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23"/>
      <c r="E181" s="12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23"/>
      <c r="E182" s="12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23"/>
      <c r="E183" s="12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23"/>
      <c r="E184" s="12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23"/>
      <c r="E185" s="12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23"/>
      <c r="E186" s="12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23"/>
      <c r="E187" s="12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23"/>
      <c r="E188" s="12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23"/>
      <c r="E189" s="12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23"/>
      <c r="E190" s="12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23"/>
      <c r="E191" s="12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23"/>
      <c r="E192" s="12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23"/>
      <c r="E193" s="12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23"/>
      <c r="E194" s="12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23"/>
      <c r="E195" s="12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23"/>
      <c r="E196" s="12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23"/>
      <c r="E197" s="12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23"/>
      <c r="E198" s="12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23"/>
      <c r="E199" s="12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23"/>
      <c r="E200" s="12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23"/>
      <c r="E201" s="12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23"/>
      <c r="E202" s="12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23"/>
      <c r="E203" s="12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23"/>
      <c r="E204" s="12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23"/>
      <c r="E205" s="12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23"/>
      <c r="E206" s="12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23"/>
      <c r="E207" s="12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23"/>
      <c r="E208" s="12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23"/>
      <c r="E209" s="12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23"/>
      <c r="E210" s="12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23"/>
      <c r="E211" s="12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23"/>
      <c r="E212" s="12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23"/>
      <c r="E213" s="12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23"/>
      <c r="E214" s="12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23"/>
      <c r="E215" s="12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23"/>
      <c r="E216" s="12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23"/>
      <c r="E217" s="12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23"/>
      <c r="E218" s="12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23"/>
      <c r="E219" s="12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23"/>
      <c r="E220" s="12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23"/>
      <c r="E221" s="12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23"/>
      <c r="E222" s="12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23"/>
      <c r="E223" s="12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23"/>
      <c r="E224" s="12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23"/>
      <c r="E225" s="12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23"/>
      <c r="E226" s="12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23"/>
      <c r="E227" s="12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23"/>
      <c r="E228" s="12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23"/>
      <c r="E229" s="12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23"/>
      <c r="E230" s="12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23"/>
      <c r="E231" s="12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23"/>
      <c r="E232" s="12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23"/>
      <c r="E233" s="12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23"/>
      <c r="E234" s="12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23"/>
      <c r="E235" s="12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23"/>
      <c r="E236" s="12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23"/>
      <c r="E237" s="12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23"/>
      <c r="E238" s="12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23"/>
      <c r="E239" s="12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23"/>
      <c r="E240" s="12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23"/>
      <c r="E241" s="12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23"/>
      <c r="E242" s="12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23"/>
      <c r="E243" s="12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23"/>
      <c r="E244" s="12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23"/>
      <c r="E245" s="12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23"/>
      <c r="E246" s="12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23"/>
      <c r="E247" s="12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23"/>
      <c r="E248" s="12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23"/>
      <c r="E249" s="12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23"/>
      <c r="E250" s="12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77"/>
  <sheetViews>
    <sheetView showGridLines="0" zoomScaleNormal="100" workbookViewId="0">
      <selection activeCell="D6" sqref="D6"/>
    </sheetView>
  </sheetViews>
  <sheetFormatPr defaultRowHeight="12.75" x14ac:dyDescent="0.2"/>
  <cols>
    <col min="1" max="1" width="2.28515625" customWidth="1"/>
    <col min="2" max="2" width="56" customWidth="1"/>
    <col min="3" max="3" width="30.7109375" customWidth="1"/>
    <col min="4" max="4" width="15.85546875" style="122" customWidth="1"/>
    <col min="5" max="5" width="9.140625" style="122"/>
    <col min="6" max="6" width="4" customWidth="1"/>
    <col min="7" max="7" width="37.7109375" customWidth="1"/>
    <col min="8" max="8" width="25.5703125" customWidth="1"/>
    <col min="9" max="9" width="12.7109375" customWidth="1"/>
    <col min="10" max="10" width="11.85546875" customWidth="1"/>
    <col min="11" max="11" width="16" customWidth="1"/>
    <col min="12" max="12" width="9" customWidth="1"/>
    <col min="14" max="14" width="23.42578125" customWidth="1"/>
  </cols>
  <sheetData>
    <row r="1" spans="1:99" x14ac:dyDescent="0.2">
      <c r="A1" s="8"/>
      <c r="B1" s="8"/>
      <c r="C1" s="8"/>
      <c r="D1" s="115"/>
      <c r="E1" s="115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5" t="s">
        <v>144</v>
      </c>
      <c r="C2" s="13"/>
      <c r="D2" s="121"/>
      <c r="E2" s="118"/>
      <c r="F2" s="13"/>
      <c r="G2" s="25" t="s">
        <v>156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55" customFormat="1" ht="15" thickBot="1" x14ac:dyDescent="0.25">
      <c r="A3" s="11"/>
      <c r="B3" s="44"/>
      <c r="C3" s="9"/>
      <c r="D3" s="124"/>
      <c r="E3" s="124"/>
      <c r="F3" s="9"/>
      <c r="G3" s="44"/>
      <c r="H3" s="9"/>
      <c r="I3" s="9"/>
      <c r="J3" s="9"/>
      <c r="K3" s="9"/>
      <c r="L3" s="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</row>
    <row r="4" spans="1:99" ht="7.5" customHeight="1" thickTop="1" thickBot="1" x14ac:dyDescent="0.25">
      <c r="A4" s="8"/>
      <c r="B4" s="7"/>
      <c r="C4" s="7"/>
      <c r="D4" s="118"/>
      <c r="E4" s="118"/>
      <c r="F4" s="49"/>
      <c r="G4" s="50"/>
      <c r="H4" s="51"/>
      <c r="I4" s="5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44" t="s">
        <v>9</v>
      </c>
      <c r="C5" s="137" t="s">
        <v>155</v>
      </c>
      <c r="D5" s="119" t="s">
        <v>35</v>
      </c>
      <c r="E5" s="118"/>
      <c r="F5" s="138" t="s">
        <v>21</v>
      </c>
      <c r="G5" s="143" t="s">
        <v>18</v>
      </c>
      <c r="H5" s="139" t="s">
        <v>19</v>
      </c>
      <c r="I5" s="140" t="s">
        <v>23</v>
      </c>
      <c r="J5" s="9"/>
      <c r="K5" s="7"/>
      <c r="L5" s="10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52</v>
      </c>
      <c r="C6" s="16" t="s">
        <v>145</v>
      </c>
      <c r="D6" s="120"/>
      <c r="E6" s="118"/>
      <c r="F6" s="20">
        <v>1</v>
      </c>
      <c r="G6" s="18" t="s">
        <v>40</v>
      </c>
      <c r="H6" s="84" t="e">
        <f>((D16-D17-D18)/(D6+D7+D8+D9+D10+D11+D12+D13))*100</f>
        <v>#DIV/0!</v>
      </c>
      <c r="I6" s="21">
        <f>IF(D16-D17&lt;=0,0,IF(AND(D16-D17-D18&lt;=0,D16-D17&gt;0),1,IF((D6+D7+D8+D9+D10+D11+D12+D13)&lt;=0,0,IF((H6)&lt;=0,0,IF(H6&lt;1.5,1,IF(H6&gt;3,3,2))))))</f>
        <v>0</v>
      </c>
      <c r="J6" s="27"/>
      <c r="K6" s="10"/>
      <c r="L6" s="10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83" t="s">
        <v>47</v>
      </c>
      <c r="C7" s="82"/>
      <c r="D7" s="120"/>
      <c r="E7" s="118"/>
      <c r="F7" s="20">
        <v>2</v>
      </c>
      <c r="G7" s="18" t="s">
        <v>41</v>
      </c>
      <c r="H7" s="84" t="e">
        <f>((D16-D17-D18)/((D6+D7+D8+D9+D10+D11+D12+D13)-(D14+D15)))*100</f>
        <v>#DIV/0!</v>
      </c>
      <c r="I7" s="85">
        <f>IF(D16-D17&lt;=0,0,IF(AND(D16-D17-D18&lt;=0,D16-D17&gt;0),1,IF(((D6+D7+D8+D9+D10+D11+D12+D13)-(D14+D15))&lt;=0,0,IF((H7)&lt;=0,0,IF(H7&lt;1.7,1,IF(H7&gt;4,3,2))))))</f>
        <v>0</v>
      </c>
      <c r="J7" s="27"/>
      <c r="K7" s="10"/>
      <c r="L7" s="10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36</v>
      </c>
      <c r="C8" s="16" t="s">
        <v>146</v>
      </c>
      <c r="D8" s="120"/>
      <c r="E8" s="118"/>
      <c r="F8" s="20">
        <v>3</v>
      </c>
      <c r="G8" s="18" t="s">
        <v>119</v>
      </c>
      <c r="H8" s="84" t="e">
        <f>((D16-D17-D18)/D16)*100</f>
        <v>#DIV/0!</v>
      </c>
      <c r="I8" s="85">
        <f>IF(D16-D17&lt;=0,0,IF(AND(D16-D17-D18&lt;=0,D16-D17&gt;0),1,IF(D16&lt;=0,0,IF((H8)&lt;=0,0,IF(H8&lt;6,1,IF(H8&gt;15,3,2))))))</f>
        <v>0</v>
      </c>
      <c r="J8" s="27"/>
      <c r="K8" s="10"/>
      <c r="L8" s="10"/>
      <c r="M8" s="148"/>
      <c r="N8" s="8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37</v>
      </c>
      <c r="C9" s="16" t="s">
        <v>147</v>
      </c>
      <c r="D9" s="120"/>
      <c r="E9" s="118"/>
      <c r="F9" s="20">
        <v>4</v>
      </c>
      <c r="G9" s="18" t="s">
        <v>8</v>
      </c>
      <c r="H9" s="84" t="e">
        <f>((D14+D15)/(D6+D7+D8+D9+D10+D11+D12+D13))*100</f>
        <v>#DIV/0!</v>
      </c>
      <c r="I9" s="85">
        <f>IF((D6+D7+D8+D9+D10+D11+D12+D13)&lt;=0,0,IF((H9)&gt;=100,0,IF(H9&lt;30,3,IF(H9&gt;50,1,2))))</f>
        <v>0</v>
      </c>
      <c r="J9" s="27"/>
      <c r="K9" s="10"/>
      <c r="L9" s="10"/>
      <c r="M9" s="6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83" t="s">
        <v>48</v>
      </c>
      <c r="C10" s="82"/>
      <c r="D10" s="120"/>
      <c r="E10" s="118"/>
      <c r="F10" s="81">
        <v>5</v>
      </c>
      <c r="G10" s="146" t="s">
        <v>42</v>
      </c>
      <c r="H10" s="84" t="e">
        <f>D16/(D6+D7+D8+D9+D10+D11+D12+D13)</f>
        <v>#DIV/0!</v>
      </c>
      <c r="I10" s="85">
        <f>IF((D6+D7+D8+D9+D10+D11+D12+D13)&lt;=0,0,IF(H10&lt;=0,0,IF(H10&lt;0.3,1,IF(H10&gt;1,3,2))))</f>
        <v>0</v>
      </c>
      <c r="J10" s="27"/>
      <c r="K10" s="10"/>
      <c r="L10" s="27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38</v>
      </c>
      <c r="C11" s="16" t="s">
        <v>148</v>
      </c>
      <c r="D11" s="120"/>
      <c r="E11" s="118"/>
      <c r="F11" s="81">
        <v>6</v>
      </c>
      <c r="G11" s="146" t="s">
        <v>157</v>
      </c>
      <c r="H11" s="84" t="e">
        <f>(D14-D8-D9)/(D16-D17)</f>
        <v>#DIV/0!</v>
      </c>
      <c r="I11" s="85">
        <f>IF(D16-D17&lt;=0,0,IF(H11&gt;=30,0,IF(H11&lt;5,3,IF(H11&gt;10,1,2))))</f>
        <v>0</v>
      </c>
      <c r="J11" s="27"/>
      <c r="K11" s="10"/>
      <c r="L11" s="6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86</v>
      </c>
      <c r="C12" s="16" t="s">
        <v>149</v>
      </c>
      <c r="D12" s="120"/>
      <c r="E12" s="118"/>
      <c r="F12" s="81">
        <v>7</v>
      </c>
      <c r="G12" s="146" t="s">
        <v>120</v>
      </c>
      <c r="H12" s="84" t="e">
        <f>(D16/D11)</f>
        <v>#DIV/0!</v>
      </c>
      <c r="I12" s="85">
        <f>IF(D11&lt;0,0,IF(AND(D11=0,D16&gt;0),1,IF(AND(D11=0,D16&lt;=0),0,IF(H12&lt;=0,0,IF(H12&lt;0.5,1,IF(H12&gt;2,3,2))))))</f>
        <v>0</v>
      </c>
      <c r="J12" s="27"/>
      <c r="K12" s="10"/>
      <c r="L12" s="10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46</v>
      </c>
      <c r="C13" s="16" t="s">
        <v>150</v>
      </c>
      <c r="D13" s="120"/>
      <c r="E13" s="118"/>
      <c r="F13" s="81">
        <v>8</v>
      </c>
      <c r="G13" s="146" t="s">
        <v>54</v>
      </c>
      <c r="H13" s="84" t="e">
        <f>(D12+D8+D9)/D14</f>
        <v>#DIV/0!</v>
      </c>
      <c r="I13" s="85">
        <f>IF(D14&lt;0,0,IF(AND(D14=0,(D12+D8+D9)&gt;0),3,IF(AND(D14=0,(D12+D8+D9)&lt;=0),0,IF(H13&lt;=0,0,IF(H13&gt;1.5,3,IF(H13&lt;0.5,1,2))))))</f>
        <v>0</v>
      </c>
      <c r="J13" s="27"/>
      <c r="K13" s="10"/>
      <c r="L13" s="10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5.75" thickBot="1" x14ac:dyDescent="0.25">
      <c r="A14" s="8"/>
      <c r="B14" s="15" t="s">
        <v>56</v>
      </c>
      <c r="C14" s="16" t="s">
        <v>151</v>
      </c>
      <c r="D14" s="120"/>
      <c r="E14" s="118"/>
      <c r="F14" s="22" t="s">
        <v>24</v>
      </c>
      <c r="G14" s="23" t="s">
        <v>143</v>
      </c>
      <c r="H14" s="23"/>
      <c r="I14" s="24">
        <f>SUM(I6:I13)</f>
        <v>0</v>
      </c>
      <c r="J14" s="27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Top="1" x14ac:dyDescent="0.2">
      <c r="A15" s="8"/>
      <c r="B15" s="15" t="s">
        <v>1</v>
      </c>
      <c r="C15" s="16" t="s">
        <v>152</v>
      </c>
      <c r="D15" s="16"/>
      <c r="E15" s="145"/>
      <c r="F15" s="173"/>
      <c r="G15" s="182"/>
      <c r="H15" s="175"/>
      <c r="I15" s="174"/>
      <c r="J15" s="27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5" t="s">
        <v>164</v>
      </c>
      <c r="C16" s="16" t="s">
        <v>153</v>
      </c>
      <c r="D16" s="120"/>
      <c r="E16" s="118"/>
      <c r="F16" s="7"/>
      <c r="G16" s="32"/>
      <c r="H16" s="33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5" t="s">
        <v>165</v>
      </c>
      <c r="C17" s="16" t="s">
        <v>154</v>
      </c>
      <c r="D17" s="120"/>
      <c r="E17" s="118"/>
      <c r="F17" s="8"/>
      <c r="H17" s="6"/>
      <c r="I17" s="31"/>
      <c r="J17" s="31"/>
      <c r="K17" s="31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39</v>
      </c>
      <c r="C18" s="180"/>
      <c r="D18" s="181"/>
      <c r="E18" s="127"/>
      <c r="F18" s="10"/>
      <c r="G18" s="147"/>
      <c r="H18" s="32"/>
      <c r="I18" s="6"/>
      <c r="J18" s="6"/>
      <c r="K18" s="6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5" thickTop="1" x14ac:dyDescent="0.2">
      <c r="A19" s="8"/>
      <c r="E19" s="128"/>
      <c r="F19" s="10"/>
      <c r="G19" s="10"/>
      <c r="H19" s="6"/>
      <c r="I19" s="10"/>
      <c r="J19" s="10"/>
      <c r="K19" s="10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6"/>
      <c r="E20" s="128"/>
      <c r="F20" s="7"/>
      <c r="I20" s="32"/>
      <c r="J20" s="10"/>
      <c r="K20" s="2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10" t="s">
        <v>163</v>
      </c>
      <c r="C21" s="26"/>
      <c r="D21" s="126"/>
      <c r="E21" s="128"/>
      <c r="F21" s="7"/>
      <c r="I21" s="32"/>
      <c r="J21" s="10"/>
      <c r="K21" s="10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10" t="s">
        <v>49</v>
      </c>
      <c r="C22" s="26"/>
      <c r="D22" s="126"/>
      <c r="E22" s="128"/>
      <c r="F22" s="7"/>
      <c r="H22" s="10"/>
      <c r="I22" s="10"/>
      <c r="J22" s="10"/>
      <c r="K22" s="10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10"/>
      <c r="C23" s="26"/>
      <c r="D23" s="126"/>
      <c r="E23" s="128"/>
      <c r="F23" s="7"/>
      <c r="H23" s="10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10"/>
      <c r="C24" s="26"/>
      <c r="D24" s="126"/>
      <c r="E24" s="128"/>
      <c r="F24" s="7"/>
      <c r="G24" s="10"/>
      <c r="H24" s="10"/>
      <c r="I24" s="10"/>
      <c r="J24" s="10"/>
      <c r="K24" s="1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10"/>
      <c r="C25" s="26"/>
      <c r="D25" s="126"/>
      <c r="E25" s="128"/>
      <c r="F25" s="7"/>
      <c r="H25" s="10"/>
      <c r="I25" s="1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27"/>
      <c r="C26" s="29"/>
      <c r="D26" s="129"/>
      <c r="E26" s="128"/>
      <c r="F26" s="7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27"/>
      <c r="C27" s="29"/>
      <c r="D27" s="129"/>
      <c r="E27" s="128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27"/>
      <c r="C28" s="29"/>
      <c r="D28" s="129"/>
      <c r="E28" s="128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27"/>
      <c r="C29" s="29"/>
      <c r="D29" s="129"/>
      <c r="E29" s="128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7"/>
      <c r="C30" s="29"/>
      <c r="D30" s="129"/>
      <c r="E30" s="128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7"/>
      <c r="C31" s="29"/>
      <c r="D31" s="129"/>
      <c r="E31" s="128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7"/>
      <c r="C32" s="29"/>
      <c r="D32" s="129"/>
      <c r="E32" s="128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7"/>
      <c r="C33" s="29"/>
      <c r="D33" s="129"/>
      <c r="E33" s="128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7"/>
      <c r="C34" s="29"/>
      <c r="D34" s="129"/>
      <c r="E34" s="128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7"/>
      <c r="C35" s="29"/>
      <c r="D35" s="129"/>
      <c r="E35" s="128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7"/>
      <c r="C36" s="30"/>
      <c r="D36" s="128"/>
      <c r="E36" s="128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7"/>
      <c r="C37" s="30"/>
      <c r="D37" s="128"/>
      <c r="E37" s="128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7"/>
      <c r="C38" s="14"/>
      <c r="D38" s="118"/>
      <c r="E38" s="118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B39" s="1"/>
      <c r="C39" s="3"/>
      <c r="D39" s="123"/>
      <c r="E39" s="12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B40" s="1"/>
      <c r="C40" s="3"/>
      <c r="D40" s="123"/>
      <c r="E40" s="12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B41" s="1"/>
      <c r="C41" s="3"/>
      <c r="D41" s="123"/>
      <c r="E41" s="12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B42" s="1"/>
      <c r="C42" s="3"/>
      <c r="D42" s="123"/>
      <c r="E42" s="12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23"/>
      <c r="E43" s="12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23"/>
      <c r="E44" s="1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23"/>
      <c r="E45" s="12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23"/>
      <c r="E46" s="12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23"/>
      <c r="E47" s="12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23"/>
      <c r="E48" s="1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23"/>
      <c r="E49" s="12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23"/>
      <c r="E50" s="12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23"/>
      <c r="E51" s="12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23"/>
      <c r="E52" s="12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23"/>
      <c r="E53" s="12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23"/>
      <c r="E54" s="12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23"/>
      <c r="E55" s="12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23"/>
      <c r="E56" s="12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23"/>
      <c r="E57" s="12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23"/>
      <c r="E58" s="12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23"/>
      <c r="E59" s="12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23"/>
      <c r="E60" s="12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23"/>
      <c r="E61" s="1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23"/>
      <c r="E62" s="12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23"/>
      <c r="E63" s="12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23"/>
      <c r="E64" s="12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23"/>
      <c r="E65" s="12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23"/>
      <c r="E66" s="12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23"/>
      <c r="E67" s="12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23"/>
      <c r="E68" s="12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23"/>
      <c r="E69" s="12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23"/>
      <c r="E70" s="12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23"/>
      <c r="E71" s="12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23"/>
      <c r="E72" s="12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23"/>
      <c r="E73" s="12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23"/>
      <c r="E74" s="1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23"/>
      <c r="E75" s="12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23"/>
      <c r="E76" s="12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23"/>
      <c r="E77" s="12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23"/>
      <c r="E78" s="12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23"/>
      <c r="E79" s="12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23"/>
      <c r="E80" s="12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23"/>
      <c r="E81" s="12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23"/>
      <c r="E82" s="12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23"/>
      <c r="E83" s="12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23"/>
      <c r="E84" s="12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23"/>
      <c r="E85" s="12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23"/>
      <c r="E86" s="12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23"/>
      <c r="E87" s="12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23"/>
      <c r="E88" s="12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23"/>
      <c r="E89" s="12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23"/>
      <c r="E90" s="12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23"/>
      <c r="E91" s="12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23"/>
      <c r="E92" s="12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23"/>
      <c r="E93" s="12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23"/>
      <c r="E94" s="12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23"/>
      <c r="E95" s="12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23"/>
      <c r="E96" s="12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23"/>
      <c r="E97" s="12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23"/>
      <c r="E98" s="12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23"/>
      <c r="E99" s="12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23"/>
      <c r="E100" s="12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23"/>
      <c r="E101" s="12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23"/>
      <c r="E102" s="12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23"/>
      <c r="E103" s="12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23"/>
      <c r="E104" s="12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23"/>
      <c r="E105" s="12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23"/>
      <c r="E106" s="12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23"/>
      <c r="E107" s="12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23"/>
      <c r="E108" s="12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23"/>
      <c r="E109" s="12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23"/>
      <c r="E110" s="12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23"/>
      <c r="E111" s="12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23"/>
      <c r="E112" s="12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23"/>
      <c r="E113" s="12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23"/>
      <c r="E114" s="12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23"/>
      <c r="E115" s="12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23"/>
      <c r="E116" s="12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23"/>
      <c r="E117" s="12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23"/>
      <c r="E118" s="12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23"/>
      <c r="E119" s="12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23"/>
      <c r="E120" s="12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23"/>
      <c r="E121" s="12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23"/>
      <c r="E122" s="12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23"/>
      <c r="E123" s="12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23"/>
      <c r="E124" s="12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23"/>
      <c r="E125" s="12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23"/>
      <c r="E126" s="12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23"/>
      <c r="E127" s="12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23"/>
      <c r="E128" s="12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23"/>
      <c r="E129" s="12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23"/>
      <c r="E130" s="12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23"/>
      <c r="E131" s="12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23"/>
      <c r="E132" s="12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23"/>
      <c r="E133" s="12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23"/>
      <c r="E134" s="12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23"/>
      <c r="E135" s="12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23"/>
      <c r="E136" s="12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23"/>
      <c r="E137" s="12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23"/>
      <c r="E138" s="12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23"/>
      <c r="E139" s="12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23"/>
      <c r="E140" s="12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23"/>
      <c r="E141" s="12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23"/>
      <c r="E142" s="12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23"/>
      <c r="E143" s="12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23"/>
      <c r="E144" s="12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23"/>
      <c r="E145" s="12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23"/>
      <c r="E146" s="12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23"/>
      <c r="E147" s="12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23"/>
      <c r="E148" s="12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23"/>
      <c r="E149" s="12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23"/>
      <c r="E150" s="12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23"/>
      <c r="E151" s="12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23"/>
      <c r="E152" s="12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23"/>
      <c r="E153" s="12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23"/>
      <c r="E154" s="12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23"/>
      <c r="E155" s="12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23"/>
      <c r="E156" s="12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23"/>
      <c r="E157" s="12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23"/>
      <c r="E158" s="12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23"/>
      <c r="E159" s="12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23"/>
      <c r="E160" s="12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23"/>
      <c r="E161" s="12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23"/>
      <c r="E162" s="12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23"/>
      <c r="E163" s="12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23"/>
      <c r="E164" s="12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23"/>
      <c r="E165" s="12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23"/>
      <c r="E166" s="12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23"/>
      <c r="E167" s="12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23"/>
      <c r="E168" s="12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23"/>
      <c r="E169" s="12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23"/>
      <c r="E170" s="12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23"/>
      <c r="E171" s="12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23"/>
      <c r="E172" s="12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23"/>
      <c r="E173" s="12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23"/>
      <c r="E174" s="12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23"/>
      <c r="E175" s="12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23"/>
      <c r="E176" s="12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23"/>
      <c r="E177" s="12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23"/>
      <c r="E178" s="12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23"/>
      <c r="E179" s="12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23"/>
      <c r="E180" s="12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23"/>
      <c r="E181" s="12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23"/>
      <c r="E182" s="12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23"/>
      <c r="E183" s="12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23"/>
      <c r="E184" s="12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23"/>
      <c r="E185" s="12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23"/>
      <c r="E186" s="12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23"/>
      <c r="E187" s="12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23"/>
      <c r="E188" s="12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23"/>
      <c r="E189" s="12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23"/>
      <c r="E190" s="12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23"/>
      <c r="E191" s="12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23"/>
      <c r="E192" s="12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23"/>
      <c r="E193" s="12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23"/>
      <c r="E194" s="12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23"/>
      <c r="E195" s="12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23"/>
      <c r="E196" s="12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23"/>
      <c r="E197" s="12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23"/>
      <c r="E198" s="12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23"/>
      <c r="E199" s="12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23"/>
      <c r="E200" s="12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23"/>
      <c r="E201" s="12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23"/>
      <c r="E202" s="12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23"/>
      <c r="E203" s="12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23"/>
      <c r="E204" s="12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23"/>
      <c r="E205" s="12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23"/>
      <c r="E206" s="12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23"/>
      <c r="E207" s="12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23"/>
      <c r="E208" s="12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23"/>
      <c r="E209" s="12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23"/>
      <c r="E210" s="12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23"/>
      <c r="E211" s="12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23"/>
      <c r="E212" s="12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23"/>
      <c r="E213" s="12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23"/>
      <c r="E214" s="12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23"/>
      <c r="E215" s="12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23"/>
      <c r="E216" s="12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23"/>
      <c r="E217" s="12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23"/>
      <c r="E218" s="12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23"/>
      <c r="E219" s="12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23"/>
      <c r="E220" s="12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23"/>
      <c r="E221" s="12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23"/>
      <c r="E222" s="12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23"/>
      <c r="E223" s="12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23"/>
      <c r="E224" s="12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23"/>
      <c r="E225" s="12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23"/>
      <c r="E226" s="12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23"/>
      <c r="E227" s="12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23"/>
      <c r="E228" s="12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23"/>
      <c r="E229" s="12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23"/>
      <c r="E230" s="12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23"/>
      <c r="E231" s="12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23"/>
      <c r="E232" s="12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23"/>
      <c r="E233" s="12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23"/>
      <c r="E234" s="12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23"/>
      <c r="E235" s="12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23"/>
      <c r="E236" s="12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23"/>
      <c r="E237" s="12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23"/>
      <c r="E238" s="12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23"/>
      <c r="E239" s="12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23"/>
      <c r="E240" s="12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23"/>
      <c r="E241" s="12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23"/>
      <c r="E242" s="12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23"/>
      <c r="E243" s="12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23"/>
      <c r="E244" s="12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23"/>
      <c r="E245" s="12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23"/>
      <c r="E246" s="12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23"/>
      <c r="E247" s="12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23"/>
      <c r="E248" s="12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23"/>
      <c r="E249" s="12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23"/>
      <c r="E250" s="12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77"/>
  <sheetViews>
    <sheetView showGridLines="0" zoomScaleNormal="100" workbookViewId="0">
      <selection activeCell="D6" sqref="D6"/>
    </sheetView>
  </sheetViews>
  <sheetFormatPr defaultRowHeight="12.75" x14ac:dyDescent="0.2"/>
  <cols>
    <col min="1" max="1" width="2.28515625" customWidth="1"/>
    <col min="2" max="2" width="56" customWidth="1"/>
    <col min="3" max="3" width="30.7109375" customWidth="1"/>
    <col min="4" max="4" width="15.85546875" style="122" customWidth="1"/>
    <col min="5" max="5" width="9.140625" style="122"/>
    <col min="6" max="6" width="4" customWidth="1"/>
    <col min="7" max="7" width="37.7109375" customWidth="1"/>
    <col min="8" max="8" width="25.5703125" customWidth="1"/>
    <col min="9" max="9" width="12.7109375" customWidth="1"/>
    <col min="10" max="10" width="11.85546875" customWidth="1"/>
    <col min="11" max="11" width="16" customWidth="1"/>
    <col min="12" max="12" width="9" customWidth="1"/>
    <col min="14" max="14" width="23.42578125" customWidth="1"/>
  </cols>
  <sheetData>
    <row r="1" spans="1:99" x14ac:dyDescent="0.2">
      <c r="A1" s="8"/>
      <c r="B1" s="8"/>
      <c r="C1" s="8"/>
      <c r="D1" s="115"/>
      <c r="E1" s="115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5" t="s">
        <v>144</v>
      </c>
      <c r="C2" s="13"/>
      <c r="D2" s="121"/>
      <c r="E2" s="118"/>
      <c r="F2" s="13"/>
      <c r="G2" s="25" t="s">
        <v>156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55" customFormat="1" ht="15" thickBot="1" x14ac:dyDescent="0.25">
      <c r="A3" s="11"/>
      <c r="B3" s="44"/>
      <c r="C3" s="9"/>
      <c r="D3" s="124"/>
      <c r="E3" s="124"/>
      <c r="F3" s="9"/>
      <c r="G3" s="44"/>
      <c r="H3" s="9"/>
      <c r="I3" s="9"/>
      <c r="J3" s="9"/>
      <c r="K3" s="9"/>
      <c r="L3" s="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</row>
    <row r="4" spans="1:99" ht="7.5" customHeight="1" thickTop="1" thickBot="1" x14ac:dyDescent="0.25">
      <c r="A4" s="8"/>
      <c r="B4" s="7"/>
      <c r="C4" s="7"/>
      <c r="D4" s="118"/>
      <c r="E4" s="118"/>
      <c r="F4" s="49"/>
      <c r="G4" s="50"/>
      <c r="H4" s="51"/>
      <c r="I4" s="52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44" t="s">
        <v>9</v>
      </c>
      <c r="C5" s="137" t="s">
        <v>155</v>
      </c>
      <c r="D5" s="119" t="s">
        <v>35</v>
      </c>
      <c r="E5" s="118"/>
      <c r="F5" s="138" t="s">
        <v>21</v>
      </c>
      <c r="G5" s="143" t="s">
        <v>18</v>
      </c>
      <c r="H5" s="139" t="s">
        <v>19</v>
      </c>
      <c r="I5" s="140" t="s">
        <v>23</v>
      </c>
      <c r="J5" s="9"/>
      <c r="K5" s="7"/>
      <c r="L5" s="10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52</v>
      </c>
      <c r="C6" s="16" t="s">
        <v>145</v>
      </c>
      <c r="D6" s="120"/>
      <c r="E6" s="118"/>
      <c r="F6" s="20">
        <v>1</v>
      </c>
      <c r="G6" s="18" t="s">
        <v>40</v>
      </c>
      <c r="H6" s="84" t="e">
        <f>((D16-D17-D18)/(D6+D7+D8+D9+D10+D11+D12+D13))*100</f>
        <v>#DIV/0!</v>
      </c>
      <c r="I6" s="21">
        <f>IF(D16-D17&lt;=0,0,IF(AND(D16-D17-D18&lt;=0,D16-D17&gt;0),1,IF((D6+D7+D8+D9+D10+D11+D12+D13)&lt;=0,0,IF((H6)&lt;=0,0,IF(H6&lt;1.5,1,IF(H6&gt;3,3,2))))))</f>
        <v>0</v>
      </c>
      <c r="J6" s="27"/>
      <c r="K6" s="10"/>
      <c r="L6" s="10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83" t="s">
        <v>47</v>
      </c>
      <c r="C7" s="82"/>
      <c r="D7" s="120"/>
      <c r="E7" s="118"/>
      <c r="F7" s="20">
        <v>2</v>
      </c>
      <c r="G7" s="18" t="s">
        <v>41</v>
      </c>
      <c r="H7" s="84" t="e">
        <f>((D16-D17-D18)/((D6+D7+D8+D9+D10+D11+D12+D13)-(D14+D15)))*100</f>
        <v>#DIV/0!</v>
      </c>
      <c r="I7" s="85">
        <f>IF(D16-D17&lt;=0,0,IF(AND(D16-D17-D18&lt;=0,D16-D17&gt;0),1,IF(((D6+D7+D8+D9+D10+D11+D12+D13)-(D14+D15))&lt;=0,0,IF((H7)&lt;=0,0,IF(H7&lt;1.7,1,IF(H7&gt;4,3,2))))))</f>
        <v>0</v>
      </c>
      <c r="J7" s="27"/>
      <c r="K7" s="10"/>
      <c r="L7" s="10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36</v>
      </c>
      <c r="C8" s="16" t="s">
        <v>146</v>
      </c>
      <c r="D8" s="120"/>
      <c r="E8" s="118"/>
      <c r="F8" s="20">
        <v>3</v>
      </c>
      <c r="G8" s="18" t="s">
        <v>119</v>
      </c>
      <c r="H8" s="84" t="e">
        <f>((D16-D17-D18)/D16)*100</f>
        <v>#DIV/0!</v>
      </c>
      <c r="I8" s="85">
        <f>IF(D16-D17&lt;=0,0,IF(AND(D16-D17-D18&lt;=0,D16-D17&gt;0),1,IF(D16&lt;=0,0,IF((H8)&lt;=0,0,IF(H8&lt;6,1,IF(H8&gt;15,3,2))))))</f>
        <v>0</v>
      </c>
      <c r="J8" s="27"/>
      <c r="K8" s="10"/>
      <c r="L8" s="10"/>
      <c r="M8" s="148"/>
      <c r="N8" s="8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37</v>
      </c>
      <c r="C9" s="16" t="s">
        <v>147</v>
      </c>
      <c r="D9" s="120"/>
      <c r="E9" s="118"/>
      <c r="F9" s="20">
        <v>4</v>
      </c>
      <c r="G9" s="18" t="s">
        <v>8</v>
      </c>
      <c r="H9" s="84" t="e">
        <f>((D14+D15)/(D6+D7+D8+D9+D10+D11+D12+D13))*100</f>
        <v>#DIV/0!</v>
      </c>
      <c r="I9" s="85">
        <f>IF((D6+D7+D8+D9+D10+D11+D12+D13)&lt;=0,0,IF((H9)&gt;=100,0,IF(H9&lt;30,3,IF(H9&gt;50,1,2))))</f>
        <v>0</v>
      </c>
      <c r="J9" s="27"/>
      <c r="K9" s="10"/>
      <c r="L9" s="10"/>
      <c r="M9" s="6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83" t="s">
        <v>48</v>
      </c>
      <c r="C10" s="82"/>
      <c r="D10" s="120"/>
      <c r="E10" s="118"/>
      <c r="F10" s="81">
        <v>5</v>
      </c>
      <c r="G10" s="146" t="s">
        <v>42</v>
      </c>
      <c r="H10" s="84" t="e">
        <f>D16/(D6+D7+D8+D9+D10+D11+D12+D13)</f>
        <v>#DIV/0!</v>
      </c>
      <c r="I10" s="85">
        <f>IF((D6+D7+D8+D9+D10+D11+D12+D13)&lt;=0,0,IF(H10&lt;=0,0,IF(H10&lt;0.3,1,IF(H10&gt;1,3,2))))</f>
        <v>0</v>
      </c>
      <c r="J10" s="27"/>
      <c r="K10" s="10"/>
      <c r="L10" s="27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38</v>
      </c>
      <c r="C11" s="16" t="s">
        <v>148</v>
      </c>
      <c r="D11" s="120"/>
      <c r="E11" s="118"/>
      <c r="F11" s="81">
        <v>6</v>
      </c>
      <c r="G11" s="146" t="s">
        <v>157</v>
      </c>
      <c r="H11" s="84" t="e">
        <f>(D14-D8-D9)/(D16-D17)</f>
        <v>#DIV/0!</v>
      </c>
      <c r="I11" s="85">
        <f>IF(D16-D17&lt;=0,0,IF(H11&gt;=30,0,IF(H11&lt;5,3,IF(H11&gt;10,1,2))))</f>
        <v>0</v>
      </c>
      <c r="J11" s="27"/>
      <c r="K11" s="10"/>
      <c r="L11" s="6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86</v>
      </c>
      <c r="C12" s="16" t="s">
        <v>149</v>
      </c>
      <c r="D12" s="120"/>
      <c r="E12" s="118"/>
      <c r="F12" s="81">
        <v>7</v>
      </c>
      <c r="G12" s="146" t="s">
        <v>120</v>
      </c>
      <c r="H12" s="84" t="e">
        <f>(D16/D11)</f>
        <v>#DIV/0!</v>
      </c>
      <c r="I12" s="85">
        <f>IF(D11&lt;0,0,IF(AND(D11=0,D16&gt;0),1,IF(AND(D11=0,D16&lt;=0),0,IF(H12&lt;=0,0,IF(H12&lt;0.5,1,IF(H12&gt;2,3,2))))))</f>
        <v>0</v>
      </c>
      <c r="J12" s="27"/>
      <c r="K12" s="10"/>
      <c r="L12" s="10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46</v>
      </c>
      <c r="C13" s="16" t="s">
        <v>150</v>
      </c>
      <c r="D13" s="120"/>
      <c r="E13" s="118"/>
      <c r="F13" s="81">
        <v>8</v>
      </c>
      <c r="G13" s="146" t="s">
        <v>54</v>
      </c>
      <c r="H13" s="84" t="e">
        <f>(D12+D8+D9)/D14</f>
        <v>#DIV/0!</v>
      </c>
      <c r="I13" s="85">
        <f>IF(D14&lt;0,0,IF(AND(D14=0,(D12+D8+D9)&gt;0),3,IF(AND(D14=0,(D12+D8+D9)&lt;=0),0,IF(H13&lt;=0,0,IF(H13&gt;1.5,3,IF(H13&lt;0.5,1,2))))))</f>
        <v>0</v>
      </c>
      <c r="J13" s="27"/>
      <c r="K13" s="10"/>
      <c r="L13" s="10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5.75" thickBot="1" x14ac:dyDescent="0.25">
      <c r="A14" s="8"/>
      <c r="B14" s="15" t="s">
        <v>56</v>
      </c>
      <c r="C14" s="16" t="s">
        <v>151</v>
      </c>
      <c r="D14" s="120"/>
      <c r="E14" s="118"/>
      <c r="F14" s="22" t="s">
        <v>24</v>
      </c>
      <c r="G14" s="23" t="s">
        <v>143</v>
      </c>
      <c r="H14" s="23"/>
      <c r="I14" s="24">
        <f>SUM(I6:I13)</f>
        <v>0</v>
      </c>
      <c r="J14" s="27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Top="1" x14ac:dyDescent="0.2">
      <c r="A15" s="8"/>
      <c r="B15" s="15" t="s">
        <v>1</v>
      </c>
      <c r="C15" s="16" t="s">
        <v>152</v>
      </c>
      <c r="D15" s="16"/>
      <c r="E15" s="145"/>
      <c r="F15" s="173"/>
      <c r="G15" s="182"/>
      <c r="H15" s="175"/>
      <c r="I15" s="174"/>
      <c r="J15" s="27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5" t="s">
        <v>166</v>
      </c>
      <c r="C16" s="16" t="s">
        <v>153</v>
      </c>
      <c r="D16" s="120"/>
      <c r="E16" s="118"/>
      <c r="F16" s="7"/>
      <c r="G16" s="32"/>
      <c r="H16" s="33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5" t="s">
        <v>165</v>
      </c>
      <c r="C17" s="16" t="s">
        <v>154</v>
      </c>
      <c r="D17" s="120"/>
      <c r="E17" s="118"/>
      <c r="F17" s="8"/>
      <c r="H17" s="6"/>
      <c r="I17" s="31"/>
      <c r="J17" s="31"/>
      <c r="K17" s="31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39</v>
      </c>
      <c r="C18" s="180"/>
      <c r="D18" s="181"/>
      <c r="E18" s="127"/>
      <c r="F18" s="10"/>
      <c r="G18" s="147"/>
      <c r="H18" s="32"/>
      <c r="I18" s="6"/>
      <c r="J18" s="6"/>
      <c r="K18" s="6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5" thickTop="1" x14ac:dyDescent="0.2">
      <c r="A19" s="8"/>
      <c r="E19" s="128"/>
      <c r="F19" s="10"/>
      <c r="G19" s="10"/>
      <c r="H19" s="6"/>
      <c r="I19" s="10"/>
      <c r="J19" s="10"/>
      <c r="K19" s="10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6"/>
      <c r="E20" s="128"/>
      <c r="F20" s="7"/>
      <c r="I20" s="32"/>
      <c r="J20" s="10"/>
      <c r="K20" s="28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10" t="s">
        <v>163</v>
      </c>
      <c r="C21" s="26"/>
      <c r="D21" s="126"/>
      <c r="E21" s="128"/>
      <c r="F21" s="7"/>
      <c r="I21" s="32"/>
      <c r="J21" s="10"/>
      <c r="K21" s="10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10" t="s">
        <v>49</v>
      </c>
      <c r="C22" s="26"/>
      <c r="D22" s="126"/>
      <c r="E22" s="128"/>
      <c r="F22" s="7"/>
      <c r="H22" s="10"/>
      <c r="I22" s="10"/>
      <c r="J22" s="10"/>
      <c r="K22" s="10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10"/>
      <c r="C23" s="26"/>
      <c r="D23" s="126"/>
      <c r="E23" s="128"/>
      <c r="F23" s="7"/>
      <c r="H23" s="10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10"/>
      <c r="C24" s="26"/>
      <c r="D24" s="126"/>
      <c r="E24" s="128"/>
      <c r="F24" s="7"/>
      <c r="G24" s="10"/>
      <c r="H24" s="10"/>
      <c r="I24" s="10"/>
      <c r="J24" s="10"/>
      <c r="K24" s="1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10"/>
      <c r="C25" s="26"/>
      <c r="D25" s="126"/>
      <c r="E25" s="128"/>
      <c r="F25" s="7"/>
      <c r="H25" s="10"/>
      <c r="I25" s="1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27"/>
      <c r="C26" s="29"/>
      <c r="D26" s="129"/>
      <c r="E26" s="128"/>
      <c r="F26" s="7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27"/>
      <c r="C27" s="29"/>
      <c r="D27" s="129"/>
      <c r="E27" s="128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27"/>
      <c r="C28" s="29"/>
      <c r="D28" s="129"/>
      <c r="E28" s="128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27"/>
      <c r="C29" s="29"/>
      <c r="D29" s="129"/>
      <c r="E29" s="128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7"/>
      <c r="C30" s="29"/>
      <c r="D30" s="129"/>
      <c r="E30" s="128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7"/>
      <c r="C31" s="29"/>
      <c r="D31" s="129"/>
      <c r="E31" s="128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7"/>
      <c r="C32" s="29"/>
      <c r="D32" s="129"/>
      <c r="E32" s="128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7"/>
      <c r="C33" s="29"/>
      <c r="D33" s="129"/>
      <c r="E33" s="128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7"/>
      <c r="C34" s="29"/>
      <c r="D34" s="129"/>
      <c r="E34" s="128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7"/>
      <c r="C35" s="29"/>
      <c r="D35" s="129"/>
      <c r="E35" s="128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7"/>
      <c r="C36" s="30"/>
      <c r="D36" s="128"/>
      <c r="E36" s="128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7"/>
      <c r="C37" s="30"/>
      <c r="D37" s="128"/>
      <c r="E37" s="128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7"/>
      <c r="C38" s="14"/>
      <c r="D38" s="118"/>
      <c r="E38" s="118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B39" s="1"/>
      <c r="C39" s="3"/>
      <c r="D39" s="123"/>
      <c r="E39" s="12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B40" s="1"/>
      <c r="C40" s="3"/>
      <c r="D40" s="123"/>
      <c r="E40" s="12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B41" s="1"/>
      <c r="C41" s="3"/>
      <c r="D41" s="123"/>
      <c r="E41" s="12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B42" s="1"/>
      <c r="C42" s="3"/>
      <c r="D42" s="123"/>
      <c r="E42" s="12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23"/>
      <c r="E43" s="12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23"/>
      <c r="E44" s="1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23"/>
      <c r="E45" s="12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23"/>
      <c r="E46" s="12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23"/>
      <c r="E47" s="12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23"/>
      <c r="E48" s="1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23"/>
      <c r="E49" s="12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23"/>
      <c r="E50" s="12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23"/>
      <c r="E51" s="12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23"/>
      <c r="E52" s="12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23"/>
      <c r="E53" s="12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23"/>
      <c r="E54" s="12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23"/>
      <c r="E55" s="12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23"/>
      <c r="E56" s="12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23"/>
      <c r="E57" s="12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23"/>
      <c r="E58" s="12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23"/>
      <c r="E59" s="12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23"/>
      <c r="E60" s="12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23"/>
      <c r="E61" s="1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23"/>
      <c r="E62" s="12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23"/>
      <c r="E63" s="12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23"/>
      <c r="E64" s="12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23"/>
      <c r="E65" s="12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23"/>
      <c r="E66" s="12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23"/>
      <c r="E67" s="12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23"/>
      <c r="E68" s="12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23"/>
      <c r="E69" s="12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23"/>
      <c r="E70" s="12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23"/>
      <c r="E71" s="12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23"/>
      <c r="E72" s="12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23"/>
      <c r="E73" s="12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23"/>
      <c r="E74" s="1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23"/>
      <c r="E75" s="12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23"/>
      <c r="E76" s="12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23"/>
      <c r="E77" s="12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23"/>
      <c r="E78" s="12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23"/>
      <c r="E79" s="12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23"/>
      <c r="E80" s="12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23"/>
      <c r="E81" s="12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23"/>
      <c r="E82" s="12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23"/>
      <c r="E83" s="12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23"/>
      <c r="E84" s="12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23"/>
      <c r="E85" s="12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23"/>
      <c r="E86" s="12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23"/>
      <c r="E87" s="12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23"/>
      <c r="E88" s="12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23"/>
      <c r="E89" s="12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23"/>
      <c r="E90" s="12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23"/>
      <c r="E91" s="12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23"/>
      <c r="E92" s="12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23"/>
      <c r="E93" s="12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23"/>
      <c r="E94" s="12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23"/>
      <c r="E95" s="12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23"/>
      <c r="E96" s="12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23"/>
      <c r="E97" s="12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23"/>
      <c r="E98" s="12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23"/>
      <c r="E99" s="12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23"/>
      <c r="E100" s="12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23"/>
      <c r="E101" s="12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23"/>
      <c r="E102" s="12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23"/>
      <c r="E103" s="12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23"/>
      <c r="E104" s="12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23"/>
      <c r="E105" s="12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23"/>
      <c r="E106" s="12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23"/>
      <c r="E107" s="12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23"/>
      <c r="E108" s="12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23"/>
      <c r="E109" s="12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23"/>
      <c r="E110" s="12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23"/>
      <c r="E111" s="12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23"/>
      <c r="E112" s="12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23"/>
      <c r="E113" s="12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23"/>
      <c r="E114" s="12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23"/>
      <c r="E115" s="12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23"/>
      <c r="E116" s="12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23"/>
      <c r="E117" s="12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23"/>
      <c r="E118" s="12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23"/>
      <c r="E119" s="12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23"/>
      <c r="E120" s="12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23"/>
      <c r="E121" s="12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23"/>
      <c r="E122" s="12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23"/>
      <c r="E123" s="12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23"/>
      <c r="E124" s="12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23"/>
      <c r="E125" s="12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23"/>
      <c r="E126" s="12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23"/>
      <c r="E127" s="12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23"/>
      <c r="E128" s="12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23"/>
      <c r="E129" s="12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23"/>
      <c r="E130" s="12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23"/>
      <c r="E131" s="12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23"/>
      <c r="E132" s="12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23"/>
      <c r="E133" s="12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23"/>
      <c r="E134" s="12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23"/>
      <c r="E135" s="12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23"/>
      <c r="E136" s="12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23"/>
      <c r="E137" s="12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23"/>
      <c r="E138" s="12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23"/>
      <c r="E139" s="12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23"/>
      <c r="E140" s="12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23"/>
      <c r="E141" s="12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23"/>
      <c r="E142" s="12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23"/>
      <c r="E143" s="12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23"/>
      <c r="E144" s="12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23"/>
      <c r="E145" s="12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23"/>
      <c r="E146" s="12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23"/>
      <c r="E147" s="12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23"/>
      <c r="E148" s="12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23"/>
      <c r="E149" s="12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23"/>
      <c r="E150" s="12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23"/>
      <c r="E151" s="12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23"/>
      <c r="E152" s="12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23"/>
      <c r="E153" s="12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23"/>
      <c r="E154" s="12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23"/>
      <c r="E155" s="12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23"/>
      <c r="E156" s="12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23"/>
      <c r="E157" s="12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23"/>
      <c r="E158" s="12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23"/>
      <c r="E159" s="12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23"/>
      <c r="E160" s="12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23"/>
      <c r="E161" s="12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23"/>
      <c r="E162" s="12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23"/>
      <c r="E163" s="12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23"/>
      <c r="E164" s="12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23"/>
      <c r="E165" s="12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23"/>
      <c r="E166" s="12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23"/>
      <c r="E167" s="12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23"/>
      <c r="E168" s="12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23"/>
      <c r="E169" s="12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23"/>
      <c r="E170" s="12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23"/>
      <c r="E171" s="12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23"/>
      <c r="E172" s="12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23"/>
      <c r="E173" s="12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23"/>
      <c r="E174" s="12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23"/>
      <c r="E175" s="12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23"/>
      <c r="E176" s="12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23"/>
      <c r="E177" s="12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23"/>
      <c r="E178" s="12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23"/>
      <c r="E179" s="12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23"/>
      <c r="E180" s="12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23"/>
      <c r="E181" s="12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23"/>
      <c r="E182" s="12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23"/>
      <c r="E183" s="12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23"/>
      <c r="E184" s="12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23"/>
      <c r="E185" s="12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23"/>
      <c r="E186" s="12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23"/>
      <c r="E187" s="12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23"/>
      <c r="E188" s="12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23"/>
      <c r="E189" s="12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23"/>
      <c r="E190" s="12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23"/>
      <c r="E191" s="12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23"/>
      <c r="E192" s="12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23"/>
      <c r="E193" s="12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23"/>
      <c r="E194" s="12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23"/>
      <c r="E195" s="12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23"/>
      <c r="E196" s="12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23"/>
      <c r="E197" s="12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23"/>
      <c r="E198" s="12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23"/>
      <c r="E199" s="12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23"/>
      <c r="E200" s="12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23"/>
      <c r="E201" s="12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23"/>
      <c r="E202" s="12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23"/>
      <c r="E203" s="12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23"/>
      <c r="E204" s="12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23"/>
      <c r="E205" s="12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23"/>
      <c r="E206" s="12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23"/>
      <c r="E207" s="12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23"/>
      <c r="E208" s="12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23"/>
      <c r="E209" s="12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23"/>
      <c r="E210" s="12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23"/>
      <c r="E211" s="12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23"/>
      <c r="E212" s="12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23"/>
      <c r="E213" s="12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23"/>
      <c r="E214" s="12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23"/>
      <c r="E215" s="12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23"/>
      <c r="E216" s="12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23"/>
      <c r="E217" s="12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23"/>
      <c r="E218" s="12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23"/>
      <c r="E219" s="12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23"/>
      <c r="E220" s="12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23"/>
      <c r="E221" s="12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23"/>
      <c r="E222" s="12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23"/>
      <c r="E223" s="12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23"/>
      <c r="E224" s="12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23"/>
      <c r="E225" s="12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23"/>
      <c r="E226" s="12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23"/>
      <c r="E227" s="12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23"/>
      <c r="E228" s="12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23"/>
      <c r="E229" s="12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23"/>
      <c r="E230" s="12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23"/>
      <c r="E231" s="12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23"/>
      <c r="E232" s="12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23"/>
      <c r="E233" s="12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23"/>
      <c r="E234" s="12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23"/>
      <c r="E235" s="12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23"/>
      <c r="E236" s="12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23"/>
      <c r="E237" s="12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23"/>
      <c r="E238" s="12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23"/>
      <c r="E239" s="12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23"/>
      <c r="E240" s="12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23"/>
      <c r="E241" s="12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23"/>
      <c r="E242" s="12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23"/>
      <c r="E243" s="12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23"/>
      <c r="E244" s="12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23"/>
      <c r="E245" s="12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23"/>
      <c r="E246" s="12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23"/>
      <c r="E247" s="12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23"/>
      <c r="E248" s="12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23"/>
      <c r="E249" s="12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23"/>
      <c r="E250" s="12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16B7E3EBCE544C817A100973F6DF0B" ma:contentTypeVersion="13" ma:contentTypeDescription="Vytvoří nový dokument" ma:contentTypeScope="" ma:versionID="a2bcd12f9b0a5f74edf41ac100a66f5e">
  <xsd:schema xmlns:xsd="http://www.w3.org/2001/XMLSchema" xmlns:xs="http://www.w3.org/2001/XMLSchema" xmlns:p="http://schemas.microsoft.com/office/2006/metadata/properties" xmlns:ns3="f249f51d-211c-43f9-9576-e83eb1cc996f" xmlns:ns4="bbf0cf1b-a933-43e5-b858-52af369f4b13" targetNamespace="http://schemas.microsoft.com/office/2006/metadata/properties" ma:root="true" ma:fieldsID="4c6d24e2bdf4f42bf56edb865a88e400" ns3:_="" ns4:_="">
    <xsd:import namespace="f249f51d-211c-43f9-9576-e83eb1cc996f"/>
    <xsd:import namespace="bbf0cf1b-a933-43e5-b858-52af369f4b1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9f51d-211c-43f9-9576-e83eb1cc99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0cf1b-a933-43e5-b858-52af369f4b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DD24F4-E144-4D83-9518-EF22F6F8D8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FEA4E2-DF6E-4318-AB72-3401B5B1A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9f51d-211c-43f9-9576-e83eb1cc996f"/>
    <ds:schemaRef ds:uri="bbf0cf1b-a933-43e5-b858-52af369f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67E25D-69C4-403E-8414-11037C342632}">
  <ds:schemaRefs>
    <ds:schemaRef ds:uri="http://purl.org/dc/terms/"/>
    <ds:schemaRef ds:uri="http://schemas.openxmlformats.org/package/2006/metadata/core-properties"/>
    <ds:schemaRef ds:uri="f249f51d-211c-43f9-9576-e83eb1cc996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bf0cf1b-a933-43e5-b858-52af369f4b1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postup</vt:lpstr>
      <vt:lpstr>2022-ÚČ</vt:lpstr>
      <vt:lpstr>2021-ÚČ</vt:lpstr>
      <vt:lpstr>2020-ÚČ</vt:lpstr>
      <vt:lpstr>2019-ÚČ</vt:lpstr>
      <vt:lpstr>2022-DE</vt:lpstr>
      <vt:lpstr>2021-DE</vt:lpstr>
      <vt:lpstr>2020-DE</vt:lpstr>
      <vt:lpstr>2019-DE</vt:lpstr>
      <vt:lpstr>bodování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Rebcová Kateřina Ing.</cp:lastModifiedBy>
  <cp:lastPrinted>2007-02-07T13:11:42Z</cp:lastPrinted>
  <dcterms:created xsi:type="dcterms:W3CDTF">1997-01-24T11:07:25Z</dcterms:created>
  <dcterms:modified xsi:type="dcterms:W3CDTF">2023-06-08T09:24:43Z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0x0101001A16B7E3EBCE544C817A100973F6DF0B</vt:lpwstr>
  </property>
</Properties>
</file>